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2120" windowHeight="8865" tabRatio="883" activeTab="0"/>
  </bookViews>
  <sheets>
    <sheet name="Overview Certified Count" sheetId="1" r:id="rId1"/>
    <sheet name="Multi Year" sheetId="2" r:id="rId2"/>
    <sheet name="LEP" sheetId="3" r:id="rId3"/>
  </sheets>
  <definedNames>
    <definedName name="_xlnm.Print_Area" localSheetId="1">'Multi Year'!$A$1:$K$30</definedName>
    <definedName name="_xlnm.Print_Area" localSheetId="0">'Overview Certified Count'!$A$1:$X$112</definedName>
  </definedNames>
  <calcPr fullCalcOnLoad="1"/>
</workbook>
</file>

<file path=xl/sharedStrings.xml><?xml version="1.0" encoding="utf-8"?>
<sst xmlns="http://schemas.openxmlformats.org/spreadsheetml/2006/main" count="465" uniqueCount="221">
  <si>
    <t>Elementary</t>
  </si>
  <si>
    <t>High</t>
  </si>
  <si>
    <t>Special</t>
  </si>
  <si>
    <t>Total</t>
  </si>
  <si>
    <t>Cattell</t>
  </si>
  <si>
    <t>Downtown</t>
  </si>
  <si>
    <t>Edmunds</t>
  </si>
  <si>
    <t>Findley</t>
  </si>
  <si>
    <t>Garton</t>
  </si>
  <si>
    <t>Greenwood</t>
  </si>
  <si>
    <t>Hanawalt</t>
  </si>
  <si>
    <t>Hillis</t>
  </si>
  <si>
    <t>Howe</t>
  </si>
  <si>
    <t>Hubbell</t>
  </si>
  <si>
    <t>Jackson</t>
  </si>
  <si>
    <t>Jefferson</t>
  </si>
  <si>
    <t>King</t>
  </si>
  <si>
    <t>Perkins</t>
  </si>
  <si>
    <t>Lovejoy</t>
  </si>
  <si>
    <t>Madison</t>
  </si>
  <si>
    <t>McKinley</t>
  </si>
  <si>
    <t>Monroe</t>
  </si>
  <si>
    <t>Oak Park</t>
  </si>
  <si>
    <t>Park Avenue</t>
  </si>
  <si>
    <t>Phillips</t>
  </si>
  <si>
    <t>Pleasant Hill</t>
  </si>
  <si>
    <t>Stowe</t>
  </si>
  <si>
    <t>Studebaker</t>
  </si>
  <si>
    <t>Willard</t>
  </si>
  <si>
    <t>Windsor</t>
  </si>
  <si>
    <t>Wright</t>
  </si>
  <si>
    <t>Brody</t>
  </si>
  <si>
    <t>Callanan</t>
  </si>
  <si>
    <t>Goodrell</t>
  </si>
  <si>
    <t>Harding</t>
  </si>
  <si>
    <t>Hiatt</t>
  </si>
  <si>
    <t>Hoyt</t>
  </si>
  <si>
    <t>McCombs</t>
  </si>
  <si>
    <t>Meredith</t>
  </si>
  <si>
    <t>Merrill</t>
  </si>
  <si>
    <t>Weeks</t>
  </si>
  <si>
    <t>Scavo</t>
  </si>
  <si>
    <t>East</t>
  </si>
  <si>
    <t>Hoover</t>
  </si>
  <si>
    <t>Lincoln</t>
  </si>
  <si>
    <t>North</t>
  </si>
  <si>
    <t>Roosevelt</t>
  </si>
  <si>
    <t>Orchard Place</t>
  </si>
  <si>
    <t>Van Meter</t>
  </si>
  <si>
    <t>Residential treatment center</t>
  </si>
  <si>
    <t>American</t>
  </si>
  <si>
    <t>Indian or</t>
  </si>
  <si>
    <t>Alaskan</t>
  </si>
  <si>
    <t>Native</t>
  </si>
  <si>
    <t>Asian</t>
  </si>
  <si>
    <t>Pacific</t>
  </si>
  <si>
    <t>Islander</t>
  </si>
  <si>
    <t>African</t>
  </si>
  <si>
    <t>Not</t>
  </si>
  <si>
    <t>Hispanic</t>
  </si>
  <si>
    <t>(Latino)</t>
  </si>
  <si>
    <t>White</t>
  </si>
  <si>
    <t>Not of</t>
  </si>
  <si>
    <t>Origin</t>
  </si>
  <si>
    <t>Enrollment</t>
  </si>
  <si>
    <t xml:space="preserve">Total </t>
  </si>
  <si>
    <t>Minority</t>
  </si>
  <si>
    <t>Change</t>
  </si>
  <si>
    <t>Percent</t>
  </si>
  <si>
    <t xml:space="preserve"> </t>
  </si>
  <si>
    <t>*</t>
  </si>
  <si>
    <t>Summary of Totals</t>
  </si>
  <si>
    <t>Elementary Schools</t>
  </si>
  <si>
    <t>Middle Schools</t>
  </si>
  <si>
    <t>High Schools</t>
  </si>
  <si>
    <t>Special Schools</t>
  </si>
  <si>
    <t>**</t>
  </si>
  <si>
    <t>LEP Students</t>
  </si>
  <si>
    <t>Limited English Proficient students are also included in building counts.</t>
  </si>
  <si>
    <t>River Woods</t>
  </si>
  <si>
    <t>Capitol View</t>
  </si>
  <si>
    <t>Kdg</t>
  </si>
  <si>
    <t>Spanish</t>
  </si>
  <si>
    <t>Bosnian</t>
  </si>
  <si>
    <t>Vietnamese</t>
  </si>
  <si>
    <t>Arabic</t>
  </si>
  <si>
    <t>All others</t>
  </si>
  <si>
    <t>Afrikaans</t>
  </si>
  <si>
    <t>French</t>
  </si>
  <si>
    <t>Somali</t>
  </si>
  <si>
    <t>Amharic</t>
  </si>
  <si>
    <t>Tagalog</t>
  </si>
  <si>
    <t>Hmong</t>
  </si>
  <si>
    <t>Morris</t>
  </si>
  <si>
    <t xml:space="preserve">Middle </t>
  </si>
  <si>
    <t>***</t>
  </si>
  <si>
    <t>Chinese</t>
  </si>
  <si>
    <t>Brubaker</t>
  </si>
  <si>
    <t>Swahili</t>
  </si>
  <si>
    <t>African American, Not Hispanic</t>
  </si>
  <si>
    <t>American Indian or Alaskan Native</t>
  </si>
  <si>
    <t>Asian or Pacific Islander</t>
  </si>
  <si>
    <t>Hispanic (Latino)</t>
  </si>
  <si>
    <t>White, Not of Hispanic Origin</t>
  </si>
  <si>
    <t>Total Enrollment</t>
  </si>
  <si>
    <t>Dinka</t>
  </si>
  <si>
    <t>Grebo</t>
  </si>
  <si>
    <t>Hindi</t>
  </si>
  <si>
    <t>Mende</t>
  </si>
  <si>
    <t>Pushto</t>
  </si>
  <si>
    <t>Yoruba</t>
  </si>
  <si>
    <t>Persian</t>
  </si>
  <si>
    <t>South Union</t>
  </si>
  <si>
    <t xml:space="preserve">Lao </t>
  </si>
  <si>
    <t>Carver</t>
  </si>
  <si>
    <t>Walnut Street</t>
  </si>
  <si>
    <t>Tigrinya</t>
  </si>
  <si>
    <t>Mandingo</t>
  </si>
  <si>
    <t>Zapotec</t>
  </si>
  <si>
    <t>Samuelson</t>
  </si>
  <si>
    <t>Home Instruction*</t>
  </si>
  <si>
    <t>Total 2008</t>
  </si>
  <si>
    <t>Serbian</t>
  </si>
  <si>
    <t>Burmese</t>
  </si>
  <si>
    <t>Creoles/pidgins English-based</t>
  </si>
  <si>
    <t>Creoles/pidgins French-based</t>
  </si>
  <si>
    <t>Kinyarwanda</t>
  </si>
  <si>
    <t>Nepali</t>
  </si>
  <si>
    <t>Rundi</t>
  </si>
  <si>
    <t>Pacific Islander</t>
  </si>
  <si>
    <t>Multi-</t>
  </si>
  <si>
    <t>Racial</t>
  </si>
  <si>
    <t>Cowles 6th - 8th Grades</t>
  </si>
  <si>
    <t>Cowles PK-5</t>
  </si>
  <si>
    <t>Asian or Pacific Islander*</t>
  </si>
  <si>
    <t xml:space="preserve">Asian and Pacific Islander are separated starting 2009 (FY2010)  </t>
  </si>
  <si>
    <t>Multi-Racial*</t>
  </si>
  <si>
    <t>Multi-Racial is a new category starting 2009 (FY2010)</t>
  </si>
  <si>
    <t>Karen Lang</t>
  </si>
  <si>
    <t>Total 2009</t>
  </si>
  <si>
    <t>Mon-Khmer</t>
  </si>
  <si>
    <t>Nilo-Saharan</t>
  </si>
  <si>
    <t>Acoli</t>
  </si>
  <si>
    <t>Basa</t>
  </si>
  <si>
    <t>Shan</t>
  </si>
  <si>
    <t>Nubian lang</t>
  </si>
  <si>
    <t>Non-EM Preschools</t>
  </si>
  <si>
    <t>Total enrollment is a student count rather than the FTE used for certified enrollment</t>
  </si>
  <si>
    <t>Karen languages</t>
  </si>
  <si>
    <t>**Other - Reserved for local use</t>
  </si>
  <si>
    <t>Lao</t>
  </si>
  <si>
    <t>Total 2010</t>
  </si>
  <si>
    <t>Total 2011</t>
  </si>
  <si>
    <t>Central Khmer</t>
  </si>
  <si>
    <t>Urdu</t>
  </si>
  <si>
    <t>Woodlawn Education Ctr</t>
  </si>
  <si>
    <t>McKee Preschool</t>
  </si>
  <si>
    <t>Mitchell Early Learning Ctr</t>
  </si>
  <si>
    <t>Total 2012</t>
  </si>
  <si>
    <t>Portuguese</t>
  </si>
  <si>
    <t>Albanian</t>
  </si>
  <si>
    <t>Kpelle</t>
  </si>
  <si>
    <t>Students at Cowles are shown in both elementary and middle schools.</t>
  </si>
  <si>
    <t>Moulton</t>
  </si>
  <si>
    <t>JF Taylor</t>
  </si>
  <si>
    <t>Total 2014</t>
  </si>
  <si>
    <t>Total 2013</t>
  </si>
  <si>
    <t>Pohnpeian</t>
  </si>
  <si>
    <t>Chuukese</t>
  </si>
  <si>
    <t>Ganda</t>
  </si>
  <si>
    <t>Twi</t>
  </si>
  <si>
    <t>Total 2015</t>
  </si>
  <si>
    <t>Kurukh</t>
  </si>
  <si>
    <t>Sino-Tibetan</t>
  </si>
  <si>
    <t>Lushai</t>
  </si>
  <si>
    <t>Kru languages</t>
  </si>
  <si>
    <t>Kwanyama</t>
  </si>
  <si>
    <t>Thai</t>
  </si>
  <si>
    <t>Sudanese</t>
  </si>
  <si>
    <t>Bantu</t>
  </si>
  <si>
    <t>Cushitic</t>
  </si>
  <si>
    <t>Filipino</t>
  </si>
  <si>
    <t>Kanuri</t>
  </si>
  <si>
    <t>Tai(Other)</t>
  </si>
  <si>
    <t>Algonquian</t>
  </si>
  <si>
    <t>Buginese</t>
  </si>
  <si>
    <t>Malayalam</t>
  </si>
  <si>
    <t>Nauru</t>
  </si>
  <si>
    <t>Navajo</t>
  </si>
  <si>
    <t>Telugu</t>
  </si>
  <si>
    <t>Xhosa</t>
  </si>
  <si>
    <t>Total 2016</t>
  </si>
  <si>
    <t>Afro-Asiatic (Other)</t>
  </si>
  <si>
    <t>Karelian</t>
  </si>
  <si>
    <t>Kongo</t>
  </si>
  <si>
    <t>Kumyk</t>
  </si>
  <si>
    <t>Latvian</t>
  </si>
  <si>
    <t>Niger-Kordofanian</t>
  </si>
  <si>
    <t>Students in Cowles are shown in both elementary and middle schools.</t>
  </si>
  <si>
    <t>Moore</t>
  </si>
  <si>
    <t>Total 2017</t>
  </si>
  <si>
    <t>Oromo</t>
  </si>
  <si>
    <t>Turkish</t>
  </si>
  <si>
    <t>Home Instruction</t>
  </si>
  <si>
    <t>(*Student count, not the full-time equivalency used to generate revenue)</t>
  </si>
  <si>
    <t>Special education school</t>
  </si>
  <si>
    <t>2018-19</t>
  </si>
  <si>
    <t>2017-18</t>
  </si>
  <si>
    <t>Smouse*</t>
  </si>
  <si>
    <t>Miscellaneous*</t>
  </si>
  <si>
    <t>Smouse closed in 18-19</t>
  </si>
  <si>
    <t>No Miscellaneous in 18-19</t>
  </si>
  <si>
    <t>"All Others" in 2018 included the following languages:</t>
  </si>
  <si>
    <t>Total 2018</t>
  </si>
  <si>
    <t>Creoles/pidgins (Other)</t>
  </si>
  <si>
    <t>Czech</t>
  </si>
  <si>
    <t>Kachin</t>
  </si>
  <si>
    <t>Kurdish</t>
  </si>
  <si>
    <t>Newari</t>
  </si>
  <si>
    <t>Lingala</t>
  </si>
  <si>
    <t>Oriya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</si>
</sst>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mmmmm\-yy"/>
    <numFmt numFmtId="168" formatCode="mmmm\-yy"/>
    <numFmt numFmtId="169" formatCode="mmmm\ d\,\ yyyy"/>
    <numFmt numFmtId="170" formatCode="[$-409]dddd\,\ mmmm\ dd\,\ yyyy"/>
    <numFmt numFmtId="171" formatCode="m/d;@"/>
    <numFmt numFmtId="172" formatCode="m/d/yy;@"/>
    <numFmt numFmtId="173" formatCode="[$-409]mmmm\ d\,\ yyyy;@"/>
    <numFmt numFmtId="174" formatCode="mm/dd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mmmmm\-yy;@"/>
    <numFmt numFmtId="180" formatCode="[$-409]mmm\-yy;@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[$-409]mmmm\-yy;@"/>
    <numFmt numFmtId="187" formatCode="yyyy"/>
  </numFmts>
  <fonts count="5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doubleAccounting"/>
      <sz val="9"/>
      <name val="Arial"/>
      <family val="2"/>
    </font>
    <font>
      <u val="doubleAccounting"/>
      <sz val="9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double"/>
      <sz val="9"/>
      <name val="Arial"/>
      <family val="2"/>
    </font>
    <font>
      <b/>
      <u val="doubleAccounting"/>
      <sz val="10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u val="double"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19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64" fontId="2" fillId="0" borderId="0" xfId="60" applyNumberFormat="1" applyFont="1" applyAlignment="1">
      <alignment/>
    </xf>
    <xf numFmtId="1" fontId="2" fillId="0" borderId="0" xfId="60" applyNumberFormat="1" applyFont="1" applyAlignment="1">
      <alignment/>
    </xf>
    <xf numFmtId="164" fontId="1" fillId="0" borderId="0" xfId="60" applyNumberFormat="1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5" fillId="0" borderId="0" xfId="6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12" fillId="0" borderId="0" xfId="60" applyNumberFormat="1" applyFont="1" applyAlignment="1">
      <alignment/>
    </xf>
    <xf numFmtId="0" fontId="0" fillId="0" borderId="0" xfId="0" applyFont="1" applyAlignment="1">
      <alignment wrapText="1"/>
    </xf>
    <xf numFmtId="3" fontId="0" fillId="0" borderId="0" xfId="0" applyNumberForma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164" fontId="6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6" fillId="0" borderId="0" xfId="0" applyNumberFormat="1" applyFont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8" fillId="0" borderId="10" xfId="57" applyFont="1" applyFill="1" applyBorder="1" applyAlignment="1">
      <alignment horizontal="right" wrapText="1"/>
      <protection/>
    </xf>
    <xf numFmtId="0" fontId="19" fillId="0" borderId="10" xfId="57" applyBorder="1">
      <alignment/>
      <protection/>
    </xf>
    <xf numFmtId="0" fontId="18" fillId="0" borderId="0" xfId="57" applyFont="1" applyFill="1" applyBorder="1" applyAlignment="1">
      <alignment horizontal="right" wrapText="1"/>
      <protection/>
    </xf>
    <xf numFmtId="0" fontId="19" fillId="0" borderId="0" xfId="57">
      <alignment/>
      <protection/>
    </xf>
    <xf numFmtId="0" fontId="19" fillId="0" borderId="0" xfId="57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Percent 2" xfId="61"/>
    <cellStyle name="Percent 3" xfId="62"/>
    <cellStyle name="Percent 4" xfId="63"/>
    <cellStyle name="Percent 5" xfId="64"/>
    <cellStyle name="Percent 6" xfId="65"/>
    <cellStyle name="Percent 7" xfId="66"/>
    <cellStyle name="Percent 8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3"/>
  <sheetViews>
    <sheetView tabSelected="1" zoomScalePageLayoutView="0" workbookViewId="0" topLeftCell="A1">
      <pane ySplit="3" topLeftCell="A4" activePane="bottomLeft" state="frozen"/>
      <selection pane="topLeft" activeCell="I70" sqref="I70"/>
      <selection pane="bottomLeft" activeCell="A39" sqref="A39:IV39"/>
    </sheetView>
  </sheetViews>
  <sheetFormatPr defaultColWidth="9.140625" defaultRowHeight="12.75"/>
  <cols>
    <col min="1" max="1" width="3.140625" style="31" bestFit="1" customWidth="1"/>
    <col min="2" max="2" width="3.00390625" style="1" customWidth="1"/>
    <col min="3" max="3" width="17.00390625" style="1" customWidth="1"/>
    <col min="4" max="10" width="6.7109375" style="0" customWidth="1"/>
    <col min="11" max="11" width="7.7109375" style="0" customWidth="1"/>
    <col min="12" max="12" width="9.140625" style="5" customWidth="1"/>
    <col min="13" max="13" width="7.140625" style="0" customWidth="1"/>
    <col min="14" max="15" width="6.57421875" style="0" customWidth="1"/>
    <col min="16" max="16" width="7.00390625" style="0" customWidth="1"/>
    <col min="17" max="20" width="7.140625" style="0" customWidth="1"/>
    <col min="21" max="21" width="7.7109375" style="12" customWidth="1"/>
    <col min="22" max="22" width="8.00390625" style="6" bestFit="1" customWidth="1"/>
    <col min="23" max="23" width="0.2890625" style="0" customWidth="1"/>
    <col min="24" max="24" width="6.421875" style="0" customWidth="1"/>
    <col min="25" max="25" width="0.85546875" style="0" customWidth="1"/>
  </cols>
  <sheetData>
    <row r="1" spans="1:23" s="2" customFormat="1" ht="11.25">
      <c r="A1" s="29"/>
      <c r="D1" s="38" t="s">
        <v>57</v>
      </c>
      <c r="E1" s="38" t="s">
        <v>50</v>
      </c>
      <c r="F1" s="38" t="s">
        <v>54</v>
      </c>
      <c r="G1" s="38" t="s">
        <v>59</v>
      </c>
      <c r="H1" s="38" t="s">
        <v>61</v>
      </c>
      <c r="I1" s="38" t="s">
        <v>55</v>
      </c>
      <c r="J1" s="38" t="s">
        <v>130</v>
      </c>
      <c r="K1" s="3" t="s">
        <v>3</v>
      </c>
      <c r="L1" s="4" t="s">
        <v>65</v>
      </c>
      <c r="M1" s="3" t="s">
        <v>57</v>
      </c>
      <c r="N1" s="3" t="s">
        <v>50</v>
      </c>
      <c r="O1" s="3" t="s">
        <v>54</v>
      </c>
      <c r="P1" s="3" t="s">
        <v>59</v>
      </c>
      <c r="Q1" s="3" t="s">
        <v>61</v>
      </c>
      <c r="R1" s="38" t="s">
        <v>55</v>
      </c>
      <c r="S1" s="38" t="s">
        <v>130</v>
      </c>
      <c r="T1" s="38"/>
      <c r="U1" s="6"/>
      <c r="V1" s="3" t="s">
        <v>66</v>
      </c>
      <c r="W1" s="11"/>
    </row>
    <row r="2" spans="1:23" s="2" customFormat="1" ht="11.25">
      <c r="A2" s="29"/>
      <c r="D2" s="3" t="s">
        <v>50</v>
      </c>
      <c r="E2" s="3" t="s">
        <v>51</v>
      </c>
      <c r="F2" s="3"/>
      <c r="G2" s="3" t="s">
        <v>60</v>
      </c>
      <c r="H2" s="3" t="s">
        <v>62</v>
      </c>
      <c r="I2" s="3" t="s">
        <v>56</v>
      </c>
      <c r="J2" s="3" t="s">
        <v>131</v>
      </c>
      <c r="K2" s="3" t="s">
        <v>64</v>
      </c>
      <c r="L2" s="4" t="s">
        <v>66</v>
      </c>
      <c r="M2" s="3" t="s">
        <v>50</v>
      </c>
      <c r="N2" s="3" t="s">
        <v>51</v>
      </c>
      <c r="O2" s="3"/>
      <c r="P2" s="3" t="s">
        <v>60</v>
      </c>
      <c r="Q2" s="3" t="s">
        <v>62</v>
      </c>
      <c r="R2" s="3" t="s">
        <v>56</v>
      </c>
      <c r="S2" s="3" t="s">
        <v>131</v>
      </c>
      <c r="T2" s="3"/>
      <c r="U2" s="6"/>
      <c r="V2" s="3" t="s">
        <v>68</v>
      </c>
      <c r="W2" s="11"/>
    </row>
    <row r="3" spans="1:22" s="2" customFormat="1" ht="12" customHeight="1">
      <c r="A3" s="29"/>
      <c r="D3" s="3" t="s">
        <v>58</v>
      </c>
      <c r="E3" s="3" t="s">
        <v>52</v>
      </c>
      <c r="F3" s="3"/>
      <c r="G3" s="3"/>
      <c r="H3" s="3" t="s">
        <v>59</v>
      </c>
      <c r="I3" s="3"/>
      <c r="J3" s="3"/>
      <c r="L3" s="4" t="s">
        <v>64</v>
      </c>
      <c r="M3" s="3" t="s">
        <v>58</v>
      </c>
      <c r="N3" s="3" t="s">
        <v>52</v>
      </c>
      <c r="O3" s="3"/>
      <c r="P3" s="3"/>
      <c r="Q3" s="3" t="s">
        <v>59</v>
      </c>
      <c r="R3" s="3"/>
      <c r="S3" s="3"/>
      <c r="T3" s="3"/>
      <c r="U3" s="48"/>
      <c r="V3" s="6"/>
    </row>
    <row r="4" spans="1:24" s="2" customFormat="1" ht="11.25">
      <c r="A4" s="29"/>
      <c r="D4" s="3" t="s">
        <v>59</v>
      </c>
      <c r="E4" s="3" t="s">
        <v>53</v>
      </c>
      <c r="F4" s="3"/>
      <c r="G4" s="3"/>
      <c r="H4" s="3" t="s">
        <v>63</v>
      </c>
      <c r="I4" s="3"/>
      <c r="J4" s="3"/>
      <c r="K4" s="3"/>
      <c r="L4" s="4"/>
      <c r="M4" s="3" t="s">
        <v>59</v>
      </c>
      <c r="N4" s="3" t="s">
        <v>53</v>
      </c>
      <c r="O4" s="3"/>
      <c r="P4" s="3"/>
      <c r="Q4" s="3" t="s">
        <v>63</v>
      </c>
      <c r="R4" s="3"/>
      <c r="S4" s="3"/>
      <c r="T4" s="3"/>
      <c r="U4" s="49" t="s">
        <v>207</v>
      </c>
      <c r="V4" s="13" t="s">
        <v>206</v>
      </c>
      <c r="X4" s="3" t="s">
        <v>67</v>
      </c>
    </row>
    <row r="5" spans="1:24" s="2" customFormat="1" ht="12.75">
      <c r="A5" s="29"/>
      <c r="B5" s="5" t="s">
        <v>71</v>
      </c>
      <c r="D5" s="3"/>
      <c r="E5" s="3"/>
      <c r="F5" s="3"/>
      <c r="G5" s="3"/>
      <c r="H5" s="3"/>
      <c r="I5" s="3"/>
      <c r="J5" s="3"/>
      <c r="K5" s="3"/>
      <c r="L5" s="4"/>
      <c r="M5" s="3"/>
      <c r="N5" s="3"/>
      <c r="O5" s="3"/>
      <c r="P5" s="3"/>
      <c r="Q5" s="3"/>
      <c r="R5" s="3"/>
      <c r="S5" s="3"/>
      <c r="T5" s="3"/>
      <c r="U5" s="48"/>
      <c r="V5" s="13"/>
      <c r="X5" s="3"/>
    </row>
    <row r="6" spans="1:27" s="5" customFormat="1" ht="12" customHeight="1">
      <c r="A6" s="20" t="s">
        <v>70</v>
      </c>
      <c r="B6" s="1" t="s">
        <v>0</v>
      </c>
      <c r="C6" s="1"/>
      <c r="D6" s="14">
        <f>D68</f>
        <v>3245</v>
      </c>
      <c r="E6" s="14">
        <f aca="true" t="shared" si="0" ref="E6:J6">E68</f>
        <v>82</v>
      </c>
      <c r="F6" s="14">
        <f t="shared" si="0"/>
        <v>1368</v>
      </c>
      <c r="G6" s="14">
        <f t="shared" si="0"/>
        <v>4150</v>
      </c>
      <c r="H6" s="14">
        <f t="shared" si="0"/>
        <v>6019</v>
      </c>
      <c r="I6" s="14">
        <f t="shared" si="0"/>
        <v>22</v>
      </c>
      <c r="J6" s="14">
        <f t="shared" si="0"/>
        <v>1147</v>
      </c>
      <c r="K6" s="14">
        <f>SUM(D6:J6)</f>
        <v>16033</v>
      </c>
      <c r="L6" s="15">
        <f>K6-H6</f>
        <v>10014</v>
      </c>
      <c r="M6" s="10">
        <f>D6/K6</f>
        <v>0.2023950601883615</v>
      </c>
      <c r="N6" s="10">
        <f>E6/K6</f>
        <v>0.0051144514438969625</v>
      </c>
      <c r="O6" s="10">
        <f>F6/K6</f>
        <v>0.08532401921037859</v>
      </c>
      <c r="P6" s="10">
        <f>G6/K6</f>
        <v>0.25884114014844384</v>
      </c>
      <c r="Q6" s="10">
        <f>H6/K6</f>
        <v>0.37541321025385144</v>
      </c>
      <c r="R6" s="10">
        <f>I6/K6</f>
        <v>0.0013721698995821118</v>
      </c>
      <c r="S6" s="10">
        <f>J6/K6</f>
        <v>0.07153994885548556</v>
      </c>
      <c r="T6" s="10"/>
      <c r="U6" s="10">
        <v>0.6167712076000244</v>
      </c>
      <c r="V6" s="10">
        <f>L6/K6</f>
        <v>0.6245867897461486</v>
      </c>
      <c r="W6" s="1"/>
      <c r="X6" s="10">
        <f>V6-U6</f>
        <v>0.007815582146124211</v>
      </c>
      <c r="Y6" s="9"/>
      <c r="AA6" s="62"/>
    </row>
    <row r="7" spans="1:27" s="5" customFormat="1" ht="12" customHeight="1">
      <c r="A7" s="20" t="s">
        <v>70</v>
      </c>
      <c r="B7" s="1" t="s">
        <v>94</v>
      </c>
      <c r="C7" s="1"/>
      <c r="D7" s="14">
        <f>D83</f>
        <v>1426</v>
      </c>
      <c r="E7" s="14">
        <f aca="true" t="shared" si="1" ref="E7:J7">E83</f>
        <v>29</v>
      </c>
      <c r="F7" s="14">
        <f t="shared" si="1"/>
        <v>540</v>
      </c>
      <c r="G7" s="14">
        <f t="shared" si="1"/>
        <v>2123</v>
      </c>
      <c r="H7" s="14">
        <f t="shared" si="1"/>
        <v>2630</v>
      </c>
      <c r="I7" s="14">
        <f t="shared" si="1"/>
        <v>16</v>
      </c>
      <c r="J7" s="14">
        <f t="shared" si="1"/>
        <v>461</v>
      </c>
      <c r="K7" s="14">
        <f aca="true" t="shared" si="2" ref="K7:K13">SUM(D7:J7)</f>
        <v>7225</v>
      </c>
      <c r="L7" s="15">
        <f>K7-H7</f>
        <v>4595</v>
      </c>
      <c r="M7" s="10">
        <f>D7/K7</f>
        <v>0.19737024221453286</v>
      </c>
      <c r="N7" s="10">
        <f>E7/K7</f>
        <v>0.004013840830449827</v>
      </c>
      <c r="O7" s="10">
        <f>F7/K7</f>
        <v>0.07474048442906574</v>
      </c>
      <c r="P7" s="10">
        <f>G7/K7</f>
        <v>0.293840830449827</v>
      </c>
      <c r="Q7" s="10">
        <f>H7/K7</f>
        <v>0.36401384083044985</v>
      </c>
      <c r="R7" s="10">
        <f>I7/K7</f>
        <v>0.0022145328719723185</v>
      </c>
      <c r="S7" s="10">
        <f>J7/K7</f>
        <v>0.06380622837370242</v>
      </c>
      <c r="T7" s="10"/>
      <c r="U7" s="10">
        <v>0.6252448922474111</v>
      </c>
      <c r="V7" s="10">
        <f>L7/K7</f>
        <v>0.6359861591695501</v>
      </c>
      <c r="W7" s="1"/>
      <c r="X7" s="10">
        <f>V7-U7</f>
        <v>0.010741266922139059</v>
      </c>
      <c r="Y7" s="9"/>
      <c r="AA7" s="62"/>
    </row>
    <row r="8" spans="1:27" s="5" customFormat="1" ht="12" customHeight="1">
      <c r="A8" s="20"/>
      <c r="B8" s="1" t="s">
        <v>1</v>
      </c>
      <c r="C8" s="1"/>
      <c r="D8" s="14">
        <f>D98</f>
        <v>1965</v>
      </c>
      <c r="E8" s="14">
        <f aca="true" t="shared" si="3" ref="E8:J8">E98</f>
        <v>30</v>
      </c>
      <c r="F8" s="14">
        <f t="shared" si="3"/>
        <v>825</v>
      </c>
      <c r="G8" s="14">
        <f t="shared" si="3"/>
        <v>2490</v>
      </c>
      <c r="H8" s="14">
        <f t="shared" si="3"/>
        <v>3559</v>
      </c>
      <c r="I8" s="14">
        <f t="shared" si="3"/>
        <v>17</v>
      </c>
      <c r="J8" s="14">
        <f t="shared" si="3"/>
        <v>559</v>
      </c>
      <c r="K8" s="14">
        <f t="shared" si="2"/>
        <v>9445</v>
      </c>
      <c r="L8" s="15">
        <f>K8-H8</f>
        <v>5886</v>
      </c>
      <c r="M8" s="10">
        <f>D8/K8</f>
        <v>0.20804658549497088</v>
      </c>
      <c r="N8" s="10">
        <f>E8/K8</f>
        <v>0.0031762837480148226</v>
      </c>
      <c r="O8" s="10">
        <f>F8/K8</f>
        <v>0.08734780307040763</v>
      </c>
      <c r="P8" s="10">
        <f>G8/K8</f>
        <v>0.2636315510852303</v>
      </c>
      <c r="Q8" s="10">
        <f>H8/K8</f>
        <v>0.3768131286394918</v>
      </c>
      <c r="R8" s="10">
        <f>I8/K8</f>
        <v>0.0017998941238750663</v>
      </c>
      <c r="S8" s="10">
        <f>J8/K8</f>
        <v>0.05918475383800953</v>
      </c>
      <c r="T8" s="10"/>
      <c r="U8" s="10">
        <v>0.6065047608858457</v>
      </c>
      <c r="V8" s="10">
        <f>L8/K8</f>
        <v>0.6231868713605082</v>
      </c>
      <c r="W8" s="8">
        <f>W98</f>
        <v>3.5346005011038205E-05</v>
      </c>
      <c r="X8" s="10">
        <f>V8-U8</f>
        <v>0.016682110474662504</v>
      </c>
      <c r="Y8" s="9"/>
      <c r="AA8" s="62"/>
    </row>
    <row r="9" spans="1:27" s="5" customFormat="1" ht="12.75">
      <c r="A9" s="20" t="s">
        <v>76</v>
      </c>
      <c r="B9" s="1" t="s">
        <v>2</v>
      </c>
      <c r="C9" s="1"/>
      <c r="D9" s="14">
        <f>D107</f>
        <v>184</v>
      </c>
      <c r="E9" s="14">
        <f aca="true" t="shared" si="4" ref="E9:J9">E107</f>
        <v>11</v>
      </c>
      <c r="F9" s="14">
        <f t="shared" si="4"/>
        <v>50</v>
      </c>
      <c r="G9" s="14">
        <f t="shared" si="4"/>
        <v>146</v>
      </c>
      <c r="H9" s="14">
        <f t="shared" si="4"/>
        <v>681</v>
      </c>
      <c r="I9" s="14">
        <f t="shared" si="4"/>
        <v>3</v>
      </c>
      <c r="J9" s="14">
        <f t="shared" si="4"/>
        <v>52</v>
      </c>
      <c r="K9" s="14">
        <f t="shared" si="2"/>
        <v>1127</v>
      </c>
      <c r="L9" s="15">
        <f>K9-H9</f>
        <v>446</v>
      </c>
      <c r="M9" s="10">
        <f>D9/K9</f>
        <v>0.16326530612244897</v>
      </c>
      <c r="N9" s="10">
        <f>E9/K9</f>
        <v>0.009760425909494233</v>
      </c>
      <c r="O9" s="10">
        <f>F9/K9</f>
        <v>0.044365572315882874</v>
      </c>
      <c r="P9" s="10">
        <f>G9/K9</f>
        <v>0.129547471162378</v>
      </c>
      <c r="Q9" s="10">
        <f>H9/K9</f>
        <v>0.6042590949423248</v>
      </c>
      <c r="R9" s="10">
        <f>I9/K9</f>
        <v>0.0026619343389529724</v>
      </c>
      <c r="S9" s="10">
        <f>J9/K9</f>
        <v>0.04614019520851819</v>
      </c>
      <c r="T9" s="10"/>
      <c r="U9" s="10">
        <v>0.39198036006546644</v>
      </c>
      <c r="V9" s="10">
        <f>L9/K9</f>
        <v>0.39574090505767523</v>
      </c>
      <c r="W9" s="1"/>
      <c r="X9" s="10">
        <f>V9-U9</f>
        <v>0.003760544992208792</v>
      </c>
      <c r="Y9" s="9"/>
      <c r="AA9" s="62"/>
    </row>
    <row r="10" spans="1:25" s="5" customFormat="1" ht="3.75" customHeight="1">
      <c r="A10" s="30"/>
      <c r="B10" s="9"/>
      <c r="C10" s="9"/>
      <c r="D10" s="9"/>
      <c r="E10" s="9"/>
      <c r="F10" s="9"/>
      <c r="G10" s="9"/>
      <c r="H10" s="9"/>
      <c r="I10" s="9"/>
      <c r="J10" s="9"/>
      <c r="K10" s="14">
        <f t="shared" si="2"/>
        <v>0</v>
      </c>
      <c r="L10" s="9"/>
      <c r="M10" s="9"/>
      <c r="N10" s="9"/>
      <c r="O10" s="9"/>
      <c r="P10" s="9"/>
      <c r="Q10" s="9"/>
      <c r="R10" s="9"/>
      <c r="S10" s="9"/>
      <c r="T10" s="9"/>
      <c r="U10" s="16" t="s">
        <v>69</v>
      </c>
      <c r="V10" s="16" t="s">
        <v>69</v>
      </c>
      <c r="W10" s="9"/>
      <c r="X10" s="10"/>
      <c r="Y10" s="9"/>
    </row>
    <row r="11" spans="1:27" s="5" customFormat="1" ht="15">
      <c r="A11" s="30"/>
      <c r="B11" s="9" t="s">
        <v>3</v>
      </c>
      <c r="C11" s="9"/>
      <c r="D11" s="19">
        <f>SUM(D6:D9)</f>
        <v>6820</v>
      </c>
      <c r="E11" s="19">
        <f aca="true" t="shared" si="5" ref="E11:J11">SUM(E6:E9)</f>
        <v>152</v>
      </c>
      <c r="F11" s="19">
        <f t="shared" si="5"/>
        <v>2783</v>
      </c>
      <c r="G11" s="19">
        <f t="shared" si="5"/>
        <v>8909</v>
      </c>
      <c r="H11" s="19">
        <f t="shared" si="5"/>
        <v>12889</v>
      </c>
      <c r="I11" s="19">
        <f t="shared" si="5"/>
        <v>58</v>
      </c>
      <c r="J11" s="19">
        <f t="shared" si="5"/>
        <v>2219</v>
      </c>
      <c r="K11" s="19">
        <f t="shared" si="2"/>
        <v>33830</v>
      </c>
      <c r="L11" s="19">
        <f>SUM(L6:L9)</f>
        <v>20941</v>
      </c>
      <c r="M11" s="46">
        <f>D11/K11</f>
        <v>0.20159621637599764</v>
      </c>
      <c r="N11" s="46">
        <f>E11/K11</f>
        <v>0.004493053502808158</v>
      </c>
      <c r="O11" s="46">
        <f>F11/K11</f>
        <v>0.08226426248891516</v>
      </c>
      <c r="P11" s="46">
        <f>G11/K11</f>
        <v>0.2633461424770913</v>
      </c>
      <c r="Q11" s="46">
        <f>H11/K11</f>
        <v>0.38099320130062075</v>
      </c>
      <c r="R11" s="46">
        <f>I11/K11</f>
        <v>0.001714454626071534</v>
      </c>
      <c r="S11" s="46">
        <f>J11/K11</f>
        <v>0.06559266922849542</v>
      </c>
      <c r="T11" s="46"/>
      <c r="U11" s="46">
        <v>0.6076868994609796</v>
      </c>
      <c r="V11" s="46">
        <f>L11/K11</f>
        <v>0.6190067986993792</v>
      </c>
      <c r="W11" s="47"/>
      <c r="X11" s="46">
        <f>V11-U11</f>
        <v>0.0113198992383996</v>
      </c>
      <c r="Y11" s="9"/>
      <c r="AA11" s="62"/>
    </row>
    <row r="12" spans="1:25" s="5" customFormat="1" ht="3.75" customHeight="1">
      <c r="A12" s="30"/>
      <c r="B12" s="9"/>
      <c r="C12" s="9"/>
      <c r="D12" s="15"/>
      <c r="E12" s="15"/>
      <c r="F12" s="15"/>
      <c r="G12" s="15"/>
      <c r="H12" s="15"/>
      <c r="I12" s="15"/>
      <c r="J12" s="15"/>
      <c r="K12" s="14">
        <f t="shared" si="2"/>
        <v>0</v>
      </c>
      <c r="L12" s="15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9"/>
      <c r="X12" s="10"/>
      <c r="Y12" s="9"/>
    </row>
    <row r="13" spans="1:27" s="5" customFormat="1" ht="12" customHeight="1">
      <c r="A13" s="30" t="s">
        <v>95</v>
      </c>
      <c r="B13" s="9" t="s">
        <v>77</v>
      </c>
      <c r="C13" s="9"/>
      <c r="D13" s="15">
        <v>1429</v>
      </c>
      <c r="E13" s="15">
        <v>37</v>
      </c>
      <c r="F13" s="15">
        <v>1407</v>
      </c>
      <c r="G13" s="15">
        <v>3980</v>
      </c>
      <c r="H13" s="15">
        <v>174</v>
      </c>
      <c r="I13" s="15">
        <v>17</v>
      </c>
      <c r="J13" s="15">
        <v>37</v>
      </c>
      <c r="K13" s="15">
        <f t="shared" si="2"/>
        <v>7081</v>
      </c>
      <c r="L13" s="15">
        <f>K13-H13</f>
        <v>6907</v>
      </c>
      <c r="M13" s="16">
        <f>D13/K13</f>
        <v>0.20180765428611777</v>
      </c>
      <c r="N13" s="16">
        <f>E13/K13</f>
        <v>0.0052252506708092075</v>
      </c>
      <c r="O13" s="16">
        <f>F13/K13</f>
        <v>0.19870074848185285</v>
      </c>
      <c r="P13" s="16">
        <f>G13/K13</f>
        <v>0.5620675045897472</v>
      </c>
      <c r="Q13" s="16">
        <f>H13/K13</f>
        <v>0.02457280045191357</v>
      </c>
      <c r="R13" s="16">
        <f>I13/K13</f>
        <v>0.0024007908487501763</v>
      </c>
      <c r="S13" s="16">
        <f>J13/K13</f>
        <v>0.0052252506708092075</v>
      </c>
      <c r="T13" s="16"/>
      <c r="U13" s="16">
        <v>0.9754271995480864</v>
      </c>
      <c r="V13" s="16">
        <f>L13/K13</f>
        <v>0.9754271995480864</v>
      </c>
      <c r="W13" s="9"/>
      <c r="X13" s="10">
        <f>V13-U13</f>
        <v>0</v>
      </c>
      <c r="Y13" s="9"/>
      <c r="AA13" s="62"/>
    </row>
    <row r="14" spans="1:25" s="5" customFormat="1" ht="3" customHeight="1">
      <c r="A14" s="30"/>
      <c r="B14" s="9"/>
      <c r="C14" s="9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9"/>
      <c r="X14" s="16"/>
      <c r="Y14" s="9"/>
    </row>
    <row r="15" spans="1:25" ht="12" customHeight="1">
      <c r="A15" s="20"/>
      <c r="D15" s="1"/>
      <c r="E15" s="1"/>
      <c r="F15" s="1"/>
      <c r="G15" s="1"/>
      <c r="H15" s="1"/>
      <c r="I15" s="1"/>
      <c r="J15" s="1"/>
      <c r="K15" s="1" t="s">
        <v>69</v>
      </c>
      <c r="L15" s="9"/>
      <c r="M15" s="1"/>
      <c r="N15" s="1"/>
      <c r="O15" s="1"/>
      <c r="P15" s="1"/>
      <c r="Q15" s="1"/>
      <c r="R15" s="1"/>
      <c r="S15" s="1"/>
      <c r="T15" s="1"/>
      <c r="U15" s="10"/>
      <c r="V15" s="10"/>
      <c r="W15" s="1"/>
      <c r="X15" s="1"/>
      <c r="Y15" s="1"/>
    </row>
    <row r="16" spans="1:25" ht="12" customHeight="1">
      <c r="A16" s="20"/>
      <c r="B16" s="5" t="s">
        <v>72</v>
      </c>
      <c r="K16" s="1"/>
      <c r="L16" s="9"/>
      <c r="M16" s="1"/>
      <c r="N16" s="1"/>
      <c r="O16" s="1"/>
      <c r="P16" s="1"/>
      <c r="Q16" s="1"/>
      <c r="R16" s="1"/>
      <c r="S16" s="1"/>
      <c r="T16" s="1"/>
      <c r="U16" s="10"/>
      <c r="V16" s="10"/>
      <c r="W16" s="1"/>
      <c r="X16" s="1"/>
      <c r="Y16" s="1"/>
    </row>
    <row r="17" spans="1:27" ht="12" customHeight="1">
      <c r="A17" s="20" t="s">
        <v>69</v>
      </c>
      <c r="B17" s="1" t="s">
        <v>97</v>
      </c>
      <c r="D17" s="69">
        <v>128</v>
      </c>
      <c r="E17" s="69">
        <v>4</v>
      </c>
      <c r="F17" s="69">
        <v>27</v>
      </c>
      <c r="G17" s="69">
        <v>139</v>
      </c>
      <c r="H17" s="69">
        <v>322</v>
      </c>
      <c r="I17" s="69">
        <v>5</v>
      </c>
      <c r="J17" s="69">
        <v>40</v>
      </c>
      <c r="K17" s="1">
        <f>SUM(D17:J17)</f>
        <v>665</v>
      </c>
      <c r="L17" s="9">
        <f>K17-H17</f>
        <v>343</v>
      </c>
      <c r="M17" s="10">
        <f>D17/K17</f>
        <v>0.1924812030075188</v>
      </c>
      <c r="N17" s="10">
        <f>E17/K17</f>
        <v>0.006015037593984963</v>
      </c>
      <c r="O17" s="10">
        <f>F17/K17</f>
        <v>0.0406015037593985</v>
      </c>
      <c r="P17" s="10">
        <f>G17/K17</f>
        <v>0.20902255639097744</v>
      </c>
      <c r="Q17" s="10">
        <f>H17/K17</f>
        <v>0.4842105263157895</v>
      </c>
      <c r="R17" s="10">
        <f>I17/K17</f>
        <v>0.007518796992481203</v>
      </c>
      <c r="S17" s="10">
        <f>J17/K17</f>
        <v>0.06015037593984962</v>
      </c>
      <c r="T17" s="10"/>
      <c r="U17" s="10">
        <v>0.4992947813822285</v>
      </c>
      <c r="V17" s="10">
        <f>L17/K17</f>
        <v>0.5157894736842106</v>
      </c>
      <c r="W17" s="10">
        <v>0.19624819624819625</v>
      </c>
      <c r="X17" s="10">
        <f>V17-U17</f>
        <v>0.016494692301982083</v>
      </c>
      <c r="Y17" s="1"/>
      <c r="AA17" s="63"/>
    </row>
    <row r="18" spans="1:27" ht="12" customHeight="1">
      <c r="A18" s="35"/>
      <c r="B18" s="36" t="s">
        <v>80</v>
      </c>
      <c r="C18" s="36"/>
      <c r="D18" s="69">
        <v>103</v>
      </c>
      <c r="E18" s="69">
        <v>3</v>
      </c>
      <c r="F18" s="69">
        <v>22</v>
      </c>
      <c r="G18" s="69">
        <v>268</v>
      </c>
      <c r="H18" s="69">
        <v>113</v>
      </c>
      <c r="I18" s="70"/>
      <c r="J18" s="69">
        <v>30</v>
      </c>
      <c r="K18" s="1">
        <f aca="true" t="shared" si="6" ref="K18:K38">SUM(D18:J18)</f>
        <v>539</v>
      </c>
      <c r="L18" s="9">
        <f aca="true" t="shared" si="7" ref="L18:L38">K18-H18</f>
        <v>426</v>
      </c>
      <c r="M18" s="10">
        <f aca="true" t="shared" si="8" ref="M18:M38">D18/K18</f>
        <v>0.19109461966604824</v>
      </c>
      <c r="N18" s="10">
        <f aca="true" t="shared" si="9" ref="N18:N38">E18/K18</f>
        <v>0.0055658627087198514</v>
      </c>
      <c r="O18" s="10">
        <f aca="true" t="shared" si="10" ref="O18:O38">F18/K18</f>
        <v>0.04081632653061224</v>
      </c>
      <c r="P18" s="10">
        <f aca="true" t="shared" si="11" ref="P18:P38">G18/K18</f>
        <v>0.4972170686456401</v>
      </c>
      <c r="Q18" s="10">
        <f aca="true" t="shared" si="12" ref="Q18:Q38">H18/K18</f>
        <v>0.20964749536178107</v>
      </c>
      <c r="R18" s="10">
        <f aca="true" t="shared" si="13" ref="R18:R38">I18/K18</f>
        <v>0</v>
      </c>
      <c r="S18" s="10">
        <f aca="true" t="shared" si="14" ref="S18:S38">J18/K18</f>
        <v>0.055658627087198514</v>
      </c>
      <c r="T18" s="10"/>
      <c r="U18" s="37">
        <v>0.7840290381125227</v>
      </c>
      <c r="V18" s="10">
        <f aca="true" t="shared" si="15" ref="V18:V38">L18/K18</f>
        <v>0.7903525046382189</v>
      </c>
      <c r="W18" s="37">
        <v>0.5901926444833625</v>
      </c>
      <c r="X18" s="10">
        <f aca="true" t="shared" si="16" ref="X18:X38">V18-U18</f>
        <v>0.006323466525696264</v>
      </c>
      <c r="Y18" s="36"/>
      <c r="AA18" s="63"/>
    </row>
    <row r="19" spans="1:27" ht="12" customHeight="1">
      <c r="A19" s="35"/>
      <c r="B19" s="36" t="s">
        <v>114</v>
      </c>
      <c r="C19" s="36"/>
      <c r="D19" s="69">
        <v>116</v>
      </c>
      <c r="E19" s="69">
        <v>8</v>
      </c>
      <c r="F19" s="69">
        <v>28</v>
      </c>
      <c r="G19" s="69">
        <v>258</v>
      </c>
      <c r="H19" s="69">
        <v>50</v>
      </c>
      <c r="I19" s="71">
        <v>2</v>
      </c>
      <c r="J19" s="69">
        <v>22</v>
      </c>
      <c r="K19" s="1">
        <f t="shared" si="6"/>
        <v>484</v>
      </c>
      <c r="L19" s="9">
        <f t="shared" si="7"/>
        <v>434</v>
      </c>
      <c r="M19" s="10">
        <f t="shared" si="8"/>
        <v>0.2396694214876033</v>
      </c>
      <c r="N19" s="10">
        <f t="shared" si="9"/>
        <v>0.01652892561983471</v>
      </c>
      <c r="O19" s="10">
        <f t="shared" si="10"/>
        <v>0.05785123966942149</v>
      </c>
      <c r="P19" s="10">
        <f t="shared" si="11"/>
        <v>0.5330578512396694</v>
      </c>
      <c r="Q19" s="10">
        <f t="shared" si="12"/>
        <v>0.10330578512396695</v>
      </c>
      <c r="R19" s="10">
        <f t="shared" si="13"/>
        <v>0.004132231404958678</v>
      </c>
      <c r="S19" s="10">
        <f t="shared" si="14"/>
        <v>0.045454545454545456</v>
      </c>
      <c r="T19" s="10"/>
      <c r="U19" s="37">
        <v>0.8925318761384335</v>
      </c>
      <c r="V19" s="10">
        <f t="shared" si="15"/>
        <v>0.8966942148760331</v>
      </c>
      <c r="W19" s="37">
        <v>0.6721311475409836</v>
      </c>
      <c r="X19" s="10">
        <f t="shared" si="16"/>
        <v>0.004162338737599525</v>
      </c>
      <c r="Y19" s="36"/>
      <c r="AA19" s="63"/>
    </row>
    <row r="20" spans="1:27" ht="12" customHeight="1">
      <c r="A20" s="20"/>
      <c r="B20" s="1" t="s">
        <v>4</v>
      </c>
      <c r="D20" s="69">
        <v>87</v>
      </c>
      <c r="E20" s="69">
        <v>8</v>
      </c>
      <c r="F20" s="69">
        <v>30</v>
      </c>
      <c r="G20" s="69">
        <v>112</v>
      </c>
      <c r="H20" s="69">
        <v>117</v>
      </c>
      <c r="I20" s="72"/>
      <c r="J20" s="69">
        <v>43</v>
      </c>
      <c r="K20" s="1">
        <f t="shared" si="6"/>
        <v>397</v>
      </c>
      <c r="L20" s="9">
        <f t="shared" si="7"/>
        <v>280</v>
      </c>
      <c r="M20" s="10">
        <f t="shared" si="8"/>
        <v>0.21914357682619648</v>
      </c>
      <c r="N20" s="10">
        <f t="shared" si="9"/>
        <v>0.020151133501259445</v>
      </c>
      <c r="O20" s="10">
        <f t="shared" si="10"/>
        <v>0.07556675062972293</v>
      </c>
      <c r="P20" s="10">
        <f t="shared" si="11"/>
        <v>0.28211586901763225</v>
      </c>
      <c r="Q20" s="10">
        <f t="shared" si="12"/>
        <v>0.2947103274559194</v>
      </c>
      <c r="R20" s="10">
        <f t="shared" si="13"/>
        <v>0</v>
      </c>
      <c r="S20" s="10">
        <f t="shared" si="14"/>
        <v>0.10831234256926953</v>
      </c>
      <c r="T20" s="10"/>
      <c r="U20" s="10">
        <v>0.7146341463414634</v>
      </c>
      <c r="V20" s="10">
        <f t="shared" si="15"/>
        <v>0.7052896725440806</v>
      </c>
      <c r="W20" s="10">
        <v>0.596045197740113</v>
      </c>
      <c r="X20" s="10">
        <f t="shared" si="16"/>
        <v>-0.00934447379738279</v>
      </c>
      <c r="Y20" s="1"/>
      <c r="AA20" s="63"/>
    </row>
    <row r="21" spans="1:27" ht="12.75">
      <c r="A21" s="20"/>
      <c r="B21" s="1" t="s">
        <v>133</v>
      </c>
      <c r="D21" s="36">
        <v>4</v>
      </c>
      <c r="E21" s="36">
        <v>2</v>
      </c>
      <c r="F21" s="36">
        <v>12</v>
      </c>
      <c r="G21" s="36">
        <v>14</v>
      </c>
      <c r="H21" s="36">
        <v>195</v>
      </c>
      <c r="I21" s="36">
        <v>2</v>
      </c>
      <c r="J21" s="36">
        <v>24</v>
      </c>
      <c r="K21" s="1">
        <f t="shared" si="6"/>
        <v>253</v>
      </c>
      <c r="L21" s="9">
        <f t="shared" si="7"/>
        <v>58</v>
      </c>
      <c r="M21" s="10">
        <f t="shared" si="8"/>
        <v>0.015810276679841896</v>
      </c>
      <c r="N21" s="10">
        <f t="shared" si="9"/>
        <v>0.007905138339920948</v>
      </c>
      <c r="O21" s="10">
        <f t="shared" si="10"/>
        <v>0.04743083003952569</v>
      </c>
      <c r="P21" s="10">
        <f t="shared" si="11"/>
        <v>0.05533596837944664</v>
      </c>
      <c r="Q21" s="10">
        <f t="shared" si="12"/>
        <v>0.7707509881422925</v>
      </c>
      <c r="R21" s="10">
        <f t="shared" si="13"/>
        <v>0.007905138339920948</v>
      </c>
      <c r="S21" s="10">
        <f t="shared" si="14"/>
        <v>0.09486166007905138</v>
      </c>
      <c r="T21" s="10"/>
      <c r="U21" s="10">
        <v>0.236</v>
      </c>
      <c r="V21" s="10">
        <f t="shared" si="15"/>
        <v>0.22924901185770752</v>
      </c>
      <c r="W21" s="10">
        <v>0.1588785046728972</v>
      </c>
      <c r="X21" s="10">
        <f t="shared" si="16"/>
        <v>-0.006750988142292469</v>
      </c>
      <c r="Y21" s="1"/>
      <c r="AA21" s="63"/>
    </row>
    <row r="22" spans="1:27" ht="15">
      <c r="A22" s="20"/>
      <c r="B22" s="1" t="s">
        <v>5</v>
      </c>
      <c r="D22" s="69">
        <v>8</v>
      </c>
      <c r="E22" s="70"/>
      <c r="F22" s="69">
        <v>8</v>
      </c>
      <c r="G22" s="69">
        <v>29</v>
      </c>
      <c r="H22" s="69">
        <v>198</v>
      </c>
      <c r="I22" s="70"/>
      <c r="J22" s="69">
        <v>22</v>
      </c>
      <c r="K22" s="1">
        <f t="shared" si="6"/>
        <v>265</v>
      </c>
      <c r="L22" s="9">
        <f t="shared" si="7"/>
        <v>67</v>
      </c>
      <c r="M22" s="10">
        <f t="shared" si="8"/>
        <v>0.03018867924528302</v>
      </c>
      <c r="N22" s="10">
        <f t="shared" si="9"/>
        <v>0</v>
      </c>
      <c r="O22" s="10">
        <f t="shared" si="10"/>
        <v>0.03018867924528302</v>
      </c>
      <c r="P22" s="10">
        <f t="shared" si="11"/>
        <v>0.10943396226415095</v>
      </c>
      <c r="Q22" s="10">
        <f t="shared" si="12"/>
        <v>0.7471698113207547</v>
      </c>
      <c r="R22" s="10">
        <f t="shared" si="13"/>
        <v>0</v>
      </c>
      <c r="S22" s="10">
        <f t="shared" si="14"/>
        <v>0.0830188679245283</v>
      </c>
      <c r="T22" s="10"/>
      <c r="U22" s="10">
        <v>0.22509225092250923</v>
      </c>
      <c r="V22" s="10">
        <f t="shared" si="15"/>
        <v>0.2528301886792453</v>
      </c>
      <c r="W22" s="10">
        <v>0.2462686567164179</v>
      </c>
      <c r="X22" s="10">
        <f t="shared" si="16"/>
        <v>0.027737937756736053</v>
      </c>
      <c r="Y22" s="1"/>
      <c r="AA22" s="63"/>
    </row>
    <row r="23" spans="1:27" ht="15">
      <c r="A23" s="20"/>
      <c r="B23" s="1" t="s">
        <v>6</v>
      </c>
      <c r="D23" s="69">
        <v>244</v>
      </c>
      <c r="E23" s="69">
        <v>1</v>
      </c>
      <c r="F23" s="69">
        <v>16</v>
      </c>
      <c r="G23" s="69">
        <v>34</v>
      </c>
      <c r="H23" s="69">
        <v>11</v>
      </c>
      <c r="I23" s="70"/>
      <c r="J23" s="69">
        <v>10</v>
      </c>
      <c r="K23" s="1">
        <f t="shared" si="6"/>
        <v>316</v>
      </c>
      <c r="L23" s="9">
        <f t="shared" si="7"/>
        <v>305</v>
      </c>
      <c r="M23" s="10">
        <f t="shared" si="8"/>
        <v>0.7721518987341772</v>
      </c>
      <c r="N23" s="10">
        <f t="shared" si="9"/>
        <v>0.0031645569620253164</v>
      </c>
      <c r="O23" s="10">
        <f t="shared" si="10"/>
        <v>0.05063291139240506</v>
      </c>
      <c r="P23" s="10">
        <f t="shared" si="11"/>
        <v>0.10759493670886076</v>
      </c>
      <c r="Q23" s="10">
        <f t="shared" si="12"/>
        <v>0.03481012658227848</v>
      </c>
      <c r="R23" s="10">
        <f t="shared" si="13"/>
        <v>0</v>
      </c>
      <c r="S23" s="10">
        <f t="shared" si="14"/>
        <v>0.03164556962025317</v>
      </c>
      <c r="T23" s="10"/>
      <c r="U23" s="10">
        <v>0.9487179487179487</v>
      </c>
      <c r="V23" s="10">
        <f t="shared" si="15"/>
        <v>0.9651898734177216</v>
      </c>
      <c r="W23" s="10">
        <v>0.6842105263157895</v>
      </c>
      <c r="X23" s="10">
        <f t="shared" si="16"/>
        <v>0.016471924699772877</v>
      </c>
      <c r="Y23" s="1"/>
      <c r="AA23" s="63"/>
    </row>
    <row r="24" spans="1:27" ht="15">
      <c r="A24" s="20"/>
      <c r="B24" s="1" t="s">
        <v>7</v>
      </c>
      <c r="D24" s="69">
        <v>70</v>
      </c>
      <c r="E24" s="70"/>
      <c r="F24" s="69">
        <v>40</v>
      </c>
      <c r="G24" s="69">
        <v>103</v>
      </c>
      <c r="H24" s="69">
        <v>98</v>
      </c>
      <c r="I24" s="72"/>
      <c r="J24" s="69">
        <v>22</v>
      </c>
      <c r="K24" s="1">
        <f t="shared" si="6"/>
        <v>333</v>
      </c>
      <c r="L24" s="9">
        <f t="shared" si="7"/>
        <v>235</v>
      </c>
      <c r="M24" s="10">
        <f t="shared" si="8"/>
        <v>0.21021021021021022</v>
      </c>
      <c r="N24" s="10">
        <f t="shared" si="9"/>
        <v>0</v>
      </c>
      <c r="O24" s="10">
        <f t="shared" si="10"/>
        <v>0.12012012012012012</v>
      </c>
      <c r="P24" s="10">
        <f t="shared" si="11"/>
        <v>0.30930930930930933</v>
      </c>
      <c r="Q24" s="10">
        <f t="shared" si="12"/>
        <v>0.29429429429429427</v>
      </c>
      <c r="R24" s="10">
        <f t="shared" si="13"/>
        <v>0</v>
      </c>
      <c r="S24" s="10">
        <f t="shared" si="14"/>
        <v>0.06606606606606606</v>
      </c>
      <c r="T24" s="10"/>
      <c r="U24" s="10">
        <v>0.6997084548104956</v>
      </c>
      <c r="V24" s="10">
        <f t="shared" si="15"/>
        <v>0.7057057057057057</v>
      </c>
      <c r="W24" s="10">
        <v>0.6254071661237784</v>
      </c>
      <c r="X24" s="10">
        <f t="shared" si="16"/>
        <v>0.005997250895210082</v>
      </c>
      <c r="Y24" s="1"/>
      <c r="AA24" s="63"/>
    </row>
    <row r="25" spans="1:27" ht="15">
      <c r="A25" s="20"/>
      <c r="B25" s="1" t="s">
        <v>8</v>
      </c>
      <c r="D25" s="69">
        <v>105</v>
      </c>
      <c r="E25" s="69">
        <v>2</v>
      </c>
      <c r="F25" s="69">
        <v>68</v>
      </c>
      <c r="G25" s="69">
        <v>171</v>
      </c>
      <c r="H25" s="69">
        <v>171</v>
      </c>
      <c r="I25" s="69">
        <v>4</v>
      </c>
      <c r="J25" s="69">
        <v>37</v>
      </c>
      <c r="K25" s="1">
        <f t="shared" si="6"/>
        <v>558</v>
      </c>
      <c r="L25" s="9">
        <f t="shared" si="7"/>
        <v>387</v>
      </c>
      <c r="M25" s="10">
        <f t="shared" si="8"/>
        <v>0.1881720430107527</v>
      </c>
      <c r="N25" s="10">
        <f t="shared" si="9"/>
        <v>0.0035842293906810036</v>
      </c>
      <c r="O25" s="10">
        <f t="shared" si="10"/>
        <v>0.12186379928315412</v>
      </c>
      <c r="P25" s="10">
        <f t="shared" si="11"/>
        <v>0.3064516129032258</v>
      </c>
      <c r="Q25" s="10">
        <f t="shared" si="12"/>
        <v>0.3064516129032258</v>
      </c>
      <c r="R25" s="10">
        <f t="shared" si="13"/>
        <v>0.007168458781362007</v>
      </c>
      <c r="S25" s="10">
        <f t="shared" si="14"/>
        <v>0.06630824372759857</v>
      </c>
      <c r="T25" s="10"/>
      <c r="U25" s="10">
        <v>0.6846153846153846</v>
      </c>
      <c r="V25" s="10">
        <f t="shared" si="15"/>
        <v>0.6935483870967742</v>
      </c>
      <c r="W25" s="10">
        <v>0.46112115732368897</v>
      </c>
      <c r="X25" s="10">
        <f t="shared" si="16"/>
        <v>0.008933002481389618</v>
      </c>
      <c r="Y25" s="1"/>
      <c r="AA25" s="63"/>
    </row>
    <row r="26" spans="1:27" ht="15">
      <c r="A26" s="20"/>
      <c r="B26" s="1" t="s">
        <v>9</v>
      </c>
      <c r="D26" s="69">
        <v>41</v>
      </c>
      <c r="E26" s="69">
        <v>1</v>
      </c>
      <c r="F26" s="69">
        <v>6</v>
      </c>
      <c r="G26" s="69">
        <v>41</v>
      </c>
      <c r="H26" s="69">
        <v>143</v>
      </c>
      <c r="I26" s="70"/>
      <c r="J26" s="69">
        <v>24</v>
      </c>
      <c r="K26" s="1">
        <f t="shared" si="6"/>
        <v>256</v>
      </c>
      <c r="L26" s="9">
        <f t="shared" si="7"/>
        <v>113</v>
      </c>
      <c r="M26" s="10">
        <f t="shared" si="8"/>
        <v>0.16015625</v>
      </c>
      <c r="N26" s="10">
        <f t="shared" si="9"/>
        <v>0.00390625</v>
      </c>
      <c r="O26" s="10">
        <f t="shared" si="10"/>
        <v>0.0234375</v>
      </c>
      <c r="P26" s="10">
        <f t="shared" si="11"/>
        <v>0.16015625</v>
      </c>
      <c r="Q26" s="10">
        <f t="shared" si="12"/>
        <v>0.55859375</v>
      </c>
      <c r="R26" s="10">
        <f t="shared" si="13"/>
        <v>0</v>
      </c>
      <c r="S26" s="10">
        <f t="shared" si="14"/>
        <v>0.09375</v>
      </c>
      <c r="T26" s="10"/>
      <c r="U26" s="10">
        <v>0.4452296819787986</v>
      </c>
      <c r="V26" s="10">
        <f t="shared" si="15"/>
        <v>0.44140625</v>
      </c>
      <c r="W26" s="10">
        <v>0.3830275229357798</v>
      </c>
      <c r="X26" s="10">
        <f t="shared" si="16"/>
        <v>-0.003823431978798586</v>
      </c>
      <c r="Y26" s="1"/>
      <c r="AA26" s="63"/>
    </row>
    <row r="27" spans="1:27" ht="15">
      <c r="A27" s="20"/>
      <c r="B27" s="1" t="s">
        <v>10</v>
      </c>
      <c r="D27" s="69">
        <v>84</v>
      </c>
      <c r="E27" s="70"/>
      <c r="F27" s="69">
        <v>15</v>
      </c>
      <c r="G27" s="69">
        <v>33</v>
      </c>
      <c r="H27" s="69">
        <v>196</v>
      </c>
      <c r="I27" s="72"/>
      <c r="J27" s="69">
        <v>31</v>
      </c>
      <c r="K27" s="1">
        <f t="shared" si="6"/>
        <v>359</v>
      </c>
      <c r="L27" s="9">
        <f t="shared" si="7"/>
        <v>163</v>
      </c>
      <c r="M27" s="10">
        <f t="shared" si="8"/>
        <v>0.233983286908078</v>
      </c>
      <c r="N27" s="10">
        <f t="shared" si="9"/>
        <v>0</v>
      </c>
      <c r="O27" s="10">
        <f t="shared" si="10"/>
        <v>0.04178272980501393</v>
      </c>
      <c r="P27" s="10">
        <f t="shared" si="11"/>
        <v>0.09192200557103064</v>
      </c>
      <c r="Q27" s="10">
        <f t="shared" si="12"/>
        <v>0.5459610027855153</v>
      </c>
      <c r="R27" s="10">
        <f t="shared" si="13"/>
        <v>0</v>
      </c>
      <c r="S27" s="10">
        <f t="shared" si="14"/>
        <v>0.08635097493036212</v>
      </c>
      <c r="T27" s="10"/>
      <c r="U27" s="10">
        <v>0.4577259475218659</v>
      </c>
      <c r="V27" s="10">
        <f t="shared" si="15"/>
        <v>0.45403899721448465</v>
      </c>
      <c r="W27" s="10">
        <v>0.176</v>
      </c>
      <c r="X27" s="10">
        <f t="shared" si="16"/>
        <v>-0.0036869503073812537</v>
      </c>
      <c r="Y27" s="1"/>
      <c r="AA27" s="63"/>
    </row>
    <row r="28" spans="1:27" ht="15">
      <c r="A28" s="20"/>
      <c r="B28" s="1" t="s">
        <v>11</v>
      </c>
      <c r="D28" s="69">
        <v>57</v>
      </c>
      <c r="E28" s="69">
        <v>2</v>
      </c>
      <c r="F28" s="69">
        <v>30</v>
      </c>
      <c r="G28" s="69">
        <v>76</v>
      </c>
      <c r="H28" s="69">
        <v>161</v>
      </c>
      <c r="I28" s="70"/>
      <c r="J28" s="69">
        <v>38</v>
      </c>
      <c r="K28" s="1">
        <f t="shared" si="6"/>
        <v>364</v>
      </c>
      <c r="L28" s="9">
        <f t="shared" si="7"/>
        <v>203</v>
      </c>
      <c r="M28" s="10">
        <f t="shared" si="8"/>
        <v>0.1565934065934066</v>
      </c>
      <c r="N28" s="10">
        <f t="shared" si="9"/>
        <v>0.005494505494505495</v>
      </c>
      <c r="O28" s="10">
        <f t="shared" si="10"/>
        <v>0.08241758241758242</v>
      </c>
      <c r="P28" s="10">
        <f t="shared" si="11"/>
        <v>0.2087912087912088</v>
      </c>
      <c r="Q28" s="10">
        <f t="shared" si="12"/>
        <v>0.4423076923076923</v>
      </c>
      <c r="R28" s="10">
        <f t="shared" si="13"/>
        <v>0</v>
      </c>
      <c r="S28" s="10">
        <f t="shared" si="14"/>
        <v>0.1043956043956044</v>
      </c>
      <c r="T28" s="10"/>
      <c r="U28" s="10">
        <v>0.5621621621621622</v>
      </c>
      <c r="V28" s="10">
        <f t="shared" si="15"/>
        <v>0.5576923076923077</v>
      </c>
      <c r="W28" s="10">
        <v>0.33974358974358976</v>
      </c>
      <c r="X28" s="10">
        <f t="shared" si="16"/>
        <v>-0.004469854469854484</v>
      </c>
      <c r="Y28" s="1"/>
      <c r="AA28" s="63"/>
    </row>
    <row r="29" spans="1:27" ht="15">
      <c r="A29" s="20"/>
      <c r="B29" s="1" t="s">
        <v>12</v>
      </c>
      <c r="D29" s="69">
        <v>49</v>
      </c>
      <c r="E29" s="69">
        <v>1</v>
      </c>
      <c r="F29" s="69">
        <v>23</v>
      </c>
      <c r="G29" s="69">
        <v>104</v>
      </c>
      <c r="H29" s="69">
        <v>87</v>
      </c>
      <c r="I29" s="72"/>
      <c r="J29" s="69">
        <v>22</v>
      </c>
      <c r="K29" s="1">
        <f t="shared" si="6"/>
        <v>286</v>
      </c>
      <c r="L29" s="9">
        <f t="shared" si="7"/>
        <v>199</v>
      </c>
      <c r="M29" s="10">
        <f t="shared" si="8"/>
        <v>0.17132867132867133</v>
      </c>
      <c r="N29" s="10">
        <f t="shared" si="9"/>
        <v>0.0034965034965034965</v>
      </c>
      <c r="O29" s="10">
        <f t="shared" si="10"/>
        <v>0.08041958041958042</v>
      </c>
      <c r="P29" s="10">
        <f t="shared" si="11"/>
        <v>0.36363636363636365</v>
      </c>
      <c r="Q29" s="10">
        <f t="shared" si="12"/>
        <v>0.3041958041958042</v>
      </c>
      <c r="R29" s="10">
        <f t="shared" si="13"/>
        <v>0</v>
      </c>
      <c r="S29" s="10">
        <f t="shared" si="14"/>
        <v>0.07692307692307693</v>
      </c>
      <c r="T29" s="10"/>
      <c r="U29" s="10">
        <v>0.698051948051948</v>
      </c>
      <c r="V29" s="10">
        <f t="shared" si="15"/>
        <v>0.6958041958041958</v>
      </c>
      <c r="W29" s="10">
        <v>0.4742268041237113</v>
      </c>
      <c r="X29" s="10">
        <f t="shared" si="16"/>
        <v>-0.0022477522477521994</v>
      </c>
      <c r="Y29" s="1"/>
      <c r="AA29" s="63"/>
    </row>
    <row r="30" spans="1:27" ht="15">
      <c r="A30" s="20"/>
      <c r="B30" s="1" t="s">
        <v>13</v>
      </c>
      <c r="D30" s="69">
        <v>55</v>
      </c>
      <c r="E30" s="72"/>
      <c r="F30" s="69">
        <v>9</v>
      </c>
      <c r="G30" s="69">
        <v>60</v>
      </c>
      <c r="H30" s="69">
        <v>250</v>
      </c>
      <c r="I30" s="69">
        <v>1</v>
      </c>
      <c r="J30" s="69">
        <v>39</v>
      </c>
      <c r="K30" s="1">
        <f t="shared" si="6"/>
        <v>414</v>
      </c>
      <c r="L30" s="9">
        <f t="shared" si="7"/>
        <v>164</v>
      </c>
      <c r="M30" s="10">
        <f t="shared" si="8"/>
        <v>0.13285024154589373</v>
      </c>
      <c r="N30" s="10">
        <f t="shared" si="9"/>
        <v>0</v>
      </c>
      <c r="O30" s="10">
        <f t="shared" si="10"/>
        <v>0.021739130434782608</v>
      </c>
      <c r="P30" s="10">
        <f t="shared" si="11"/>
        <v>0.14492753623188406</v>
      </c>
      <c r="Q30" s="10">
        <f t="shared" si="12"/>
        <v>0.6038647342995169</v>
      </c>
      <c r="R30" s="10">
        <f t="shared" si="13"/>
        <v>0.0024154589371980675</v>
      </c>
      <c r="S30" s="10">
        <f t="shared" si="14"/>
        <v>0.09420289855072464</v>
      </c>
      <c r="T30" s="10"/>
      <c r="U30" s="10">
        <v>0.4074074074074074</v>
      </c>
      <c r="V30" s="10">
        <f t="shared" si="15"/>
        <v>0.3961352657004831</v>
      </c>
      <c r="W30" s="10">
        <v>0.40625</v>
      </c>
      <c r="X30" s="10">
        <f t="shared" si="16"/>
        <v>-0.01127214170692431</v>
      </c>
      <c r="Y30" s="1"/>
      <c r="AA30" s="63"/>
    </row>
    <row r="31" spans="1:27" ht="15">
      <c r="A31" s="20"/>
      <c r="B31" s="1" t="s">
        <v>14</v>
      </c>
      <c r="D31" s="69">
        <v>63</v>
      </c>
      <c r="E31" s="69">
        <v>1</v>
      </c>
      <c r="F31" s="69">
        <v>67</v>
      </c>
      <c r="G31" s="69">
        <v>143</v>
      </c>
      <c r="H31" s="69">
        <v>127</v>
      </c>
      <c r="I31" s="72"/>
      <c r="J31" s="69">
        <v>43</v>
      </c>
      <c r="K31" s="1">
        <f t="shared" si="6"/>
        <v>444</v>
      </c>
      <c r="L31" s="9">
        <f t="shared" si="7"/>
        <v>317</v>
      </c>
      <c r="M31" s="10">
        <f t="shared" si="8"/>
        <v>0.14189189189189189</v>
      </c>
      <c r="N31" s="10">
        <f t="shared" si="9"/>
        <v>0.0022522522522522522</v>
      </c>
      <c r="O31" s="10">
        <f t="shared" si="10"/>
        <v>0.15090090090090091</v>
      </c>
      <c r="P31" s="10">
        <f t="shared" si="11"/>
        <v>0.32207207207207206</v>
      </c>
      <c r="Q31" s="10">
        <f t="shared" si="12"/>
        <v>0.28603603603603606</v>
      </c>
      <c r="R31" s="10">
        <f t="shared" si="13"/>
        <v>0</v>
      </c>
      <c r="S31" s="10">
        <f t="shared" si="14"/>
        <v>0.09684684684684684</v>
      </c>
      <c r="T31" s="10"/>
      <c r="U31" s="10">
        <v>0.7002341920374707</v>
      </c>
      <c r="V31" s="10">
        <f t="shared" si="15"/>
        <v>0.713963963963964</v>
      </c>
      <c r="W31" s="10">
        <v>0.472636815920398</v>
      </c>
      <c r="X31" s="10">
        <f t="shared" si="16"/>
        <v>0.013729771926493273</v>
      </c>
      <c r="Y31" s="1"/>
      <c r="AA31" s="63"/>
    </row>
    <row r="32" spans="1:27" ht="15">
      <c r="A32" s="20"/>
      <c r="B32" s="1" t="s">
        <v>15</v>
      </c>
      <c r="D32" s="69">
        <v>24</v>
      </c>
      <c r="E32" s="69">
        <v>1</v>
      </c>
      <c r="F32" s="69">
        <v>17</v>
      </c>
      <c r="G32" s="69">
        <v>45</v>
      </c>
      <c r="H32" s="69">
        <v>276</v>
      </c>
      <c r="I32" s="69">
        <v>1</v>
      </c>
      <c r="J32" s="69">
        <v>29</v>
      </c>
      <c r="K32" s="1">
        <f t="shared" si="6"/>
        <v>393</v>
      </c>
      <c r="L32" s="9">
        <f t="shared" si="7"/>
        <v>117</v>
      </c>
      <c r="M32" s="10">
        <f t="shared" si="8"/>
        <v>0.061068702290076333</v>
      </c>
      <c r="N32" s="10">
        <f t="shared" si="9"/>
        <v>0.002544529262086514</v>
      </c>
      <c r="O32" s="10">
        <f t="shared" si="10"/>
        <v>0.043256997455470736</v>
      </c>
      <c r="P32" s="10">
        <f t="shared" si="11"/>
        <v>0.11450381679389313</v>
      </c>
      <c r="Q32" s="10">
        <f t="shared" si="12"/>
        <v>0.7022900763358778</v>
      </c>
      <c r="R32" s="10">
        <f t="shared" si="13"/>
        <v>0.002544529262086514</v>
      </c>
      <c r="S32" s="10">
        <f t="shared" si="14"/>
        <v>0.0737913486005089</v>
      </c>
      <c r="T32" s="10"/>
      <c r="U32" s="10">
        <v>0.2780612244897959</v>
      </c>
      <c r="V32" s="10">
        <f t="shared" si="15"/>
        <v>0.29770992366412213</v>
      </c>
      <c r="W32" s="10">
        <v>0.07125890736342043</v>
      </c>
      <c r="X32" s="10">
        <f t="shared" si="16"/>
        <v>0.019648699174326212</v>
      </c>
      <c r="Y32" s="1"/>
      <c r="AA32" s="63"/>
    </row>
    <row r="33" spans="1:27" ht="15">
      <c r="A33" s="20"/>
      <c r="B33" s="1" t="s">
        <v>16</v>
      </c>
      <c r="C33"/>
      <c r="D33" s="69">
        <v>137</v>
      </c>
      <c r="E33" s="69">
        <v>1</v>
      </c>
      <c r="F33" s="69">
        <v>23</v>
      </c>
      <c r="G33" s="69">
        <v>103</v>
      </c>
      <c r="H33" s="69">
        <v>26</v>
      </c>
      <c r="I33" s="72"/>
      <c r="J33" s="69">
        <v>10</v>
      </c>
      <c r="K33" s="1">
        <f>SUM(D33:J33)</f>
        <v>300</v>
      </c>
      <c r="L33" s="9">
        <f t="shared" si="7"/>
        <v>274</v>
      </c>
      <c r="M33" s="10">
        <f t="shared" si="8"/>
        <v>0.45666666666666667</v>
      </c>
      <c r="N33" s="10">
        <f t="shared" si="9"/>
        <v>0.0033333333333333335</v>
      </c>
      <c r="O33" s="10">
        <f t="shared" si="10"/>
        <v>0.07666666666666666</v>
      </c>
      <c r="P33" s="10">
        <f t="shared" si="11"/>
        <v>0.3433333333333333</v>
      </c>
      <c r="Q33" s="10">
        <f t="shared" si="12"/>
        <v>0.08666666666666667</v>
      </c>
      <c r="R33" s="10">
        <f>J33/K33</f>
        <v>0.03333333333333333</v>
      </c>
      <c r="S33" s="10" t="e">
        <f>#REF!/K33</f>
        <v>#REF!</v>
      </c>
      <c r="T33" s="10"/>
      <c r="U33" s="10">
        <v>0.9270516717325228</v>
      </c>
      <c r="V33" s="10">
        <f t="shared" si="15"/>
        <v>0.9133333333333333</v>
      </c>
      <c r="W33" s="10">
        <v>0.6987951807228916</v>
      </c>
      <c r="X33" s="10">
        <f t="shared" si="16"/>
        <v>-0.013718338399189456</v>
      </c>
      <c r="Y33" s="1"/>
      <c r="AA33" s="63"/>
    </row>
    <row r="34" spans="1:27" ht="15">
      <c r="A34" s="20"/>
      <c r="B34" s="1" t="s">
        <v>18</v>
      </c>
      <c r="D34" s="69">
        <v>88</v>
      </c>
      <c r="E34" s="71">
        <v>4</v>
      </c>
      <c r="F34" s="69">
        <v>54</v>
      </c>
      <c r="G34" s="69">
        <v>104</v>
      </c>
      <c r="H34" s="69">
        <v>117</v>
      </c>
      <c r="I34" s="72"/>
      <c r="J34" s="69">
        <v>24</v>
      </c>
      <c r="K34" s="1">
        <f>SUM(D34:J34)</f>
        <v>391</v>
      </c>
      <c r="L34" s="9">
        <f t="shared" si="7"/>
        <v>274</v>
      </c>
      <c r="M34" s="10">
        <f t="shared" si="8"/>
        <v>0.22506393861892582</v>
      </c>
      <c r="N34" s="10">
        <f t="shared" si="9"/>
        <v>0.010230179028132993</v>
      </c>
      <c r="O34" s="10">
        <f t="shared" si="10"/>
        <v>0.13810741687979539</v>
      </c>
      <c r="P34" s="10">
        <f t="shared" si="11"/>
        <v>0.2659846547314578</v>
      </c>
      <c r="Q34" s="10">
        <f t="shared" si="12"/>
        <v>0.29923273657289</v>
      </c>
      <c r="R34" s="10">
        <f>J34/K34</f>
        <v>0.061381074168797956</v>
      </c>
      <c r="S34" s="10" t="e">
        <f>#REF!/K34</f>
        <v>#REF!</v>
      </c>
      <c r="T34" s="10"/>
      <c r="U34" s="10">
        <v>0.6979695431472082</v>
      </c>
      <c r="V34" s="10">
        <f t="shared" si="15"/>
        <v>0.7007672634271099</v>
      </c>
      <c r="W34" s="10">
        <v>0.46691176470588236</v>
      </c>
      <c r="X34" s="10">
        <f t="shared" si="16"/>
        <v>0.002797720279901772</v>
      </c>
      <c r="Y34" s="1"/>
      <c r="AA34" s="63"/>
    </row>
    <row r="35" spans="1:27" ht="15">
      <c r="A35" s="20"/>
      <c r="B35" s="1" t="s">
        <v>19</v>
      </c>
      <c r="D35" s="69">
        <v>24</v>
      </c>
      <c r="E35" s="70"/>
      <c r="F35" s="69">
        <v>45</v>
      </c>
      <c r="G35" s="69">
        <v>104</v>
      </c>
      <c r="H35" s="69">
        <v>68</v>
      </c>
      <c r="I35" s="70"/>
      <c r="J35" s="69">
        <v>23</v>
      </c>
      <c r="K35" s="1">
        <f>SUM(D35:J35)</f>
        <v>264</v>
      </c>
      <c r="L35" s="9">
        <f t="shared" si="7"/>
        <v>196</v>
      </c>
      <c r="M35" s="10">
        <f t="shared" si="8"/>
        <v>0.09090909090909091</v>
      </c>
      <c r="N35" s="10">
        <f t="shared" si="9"/>
        <v>0</v>
      </c>
      <c r="O35" s="10">
        <f t="shared" si="10"/>
        <v>0.17045454545454544</v>
      </c>
      <c r="P35" s="10">
        <f t="shared" si="11"/>
        <v>0.3939393939393939</v>
      </c>
      <c r="Q35" s="10">
        <f t="shared" si="12"/>
        <v>0.25757575757575757</v>
      </c>
      <c r="R35" s="10">
        <f>J35/K35</f>
        <v>0.08712121212121213</v>
      </c>
      <c r="S35" s="10" t="e">
        <f>#REF!/K35</f>
        <v>#REF!</v>
      </c>
      <c r="T35" s="10"/>
      <c r="U35" s="10">
        <v>0.7670250896057348</v>
      </c>
      <c r="V35" s="10">
        <f t="shared" si="15"/>
        <v>0.7424242424242424</v>
      </c>
      <c r="W35" s="10">
        <v>0.6043613707165109</v>
      </c>
      <c r="X35" s="10">
        <f t="shared" si="16"/>
        <v>-0.024600847181492358</v>
      </c>
      <c r="Y35" s="1"/>
      <c r="AA35" s="63"/>
    </row>
    <row r="36" spans="1:27" ht="15">
      <c r="A36" s="20"/>
      <c r="B36" s="1" t="s">
        <v>20</v>
      </c>
      <c r="D36" s="69">
        <v>29</v>
      </c>
      <c r="E36" s="69">
        <v>2</v>
      </c>
      <c r="F36" s="69">
        <v>16</v>
      </c>
      <c r="G36" s="69">
        <v>115</v>
      </c>
      <c r="H36" s="69">
        <v>76</v>
      </c>
      <c r="I36" s="72"/>
      <c r="J36" s="69">
        <v>28</v>
      </c>
      <c r="K36" s="1">
        <f t="shared" si="6"/>
        <v>266</v>
      </c>
      <c r="L36" s="9">
        <f t="shared" si="7"/>
        <v>190</v>
      </c>
      <c r="M36" s="10">
        <f t="shared" si="8"/>
        <v>0.10902255639097744</v>
      </c>
      <c r="N36" s="10">
        <f t="shared" si="9"/>
        <v>0.007518796992481203</v>
      </c>
      <c r="O36" s="10">
        <f t="shared" si="10"/>
        <v>0.06015037593984962</v>
      </c>
      <c r="P36" s="10">
        <f t="shared" si="11"/>
        <v>0.4323308270676692</v>
      </c>
      <c r="Q36" s="10">
        <f t="shared" si="12"/>
        <v>0.2857142857142857</v>
      </c>
      <c r="R36" s="10">
        <f t="shared" si="13"/>
        <v>0</v>
      </c>
      <c r="S36" s="10">
        <f t="shared" si="14"/>
        <v>0.10526315789473684</v>
      </c>
      <c r="T36" s="10"/>
      <c r="U36" s="10">
        <v>0.7453183520599251</v>
      </c>
      <c r="V36" s="10">
        <f t="shared" si="15"/>
        <v>0.7142857142857143</v>
      </c>
      <c r="W36" s="10">
        <v>0.6372549019607843</v>
      </c>
      <c r="X36" s="10">
        <f t="shared" si="16"/>
        <v>-0.031032637774210836</v>
      </c>
      <c r="Y36" s="1"/>
      <c r="AA36" s="63"/>
    </row>
    <row r="37" spans="1:27" ht="15">
      <c r="A37" s="20"/>
      <c r="B37" s="1" t="s">
        <v>21</v>
      </c>
      <c r="C37"/>
      <c r="D37" s="69">
        <v>172</v>
      </c>
      <c r="E37" s="69">
        <v>2</v>
      </c>
      <c r="F37" s="69">
        <v>96</v>
      </c>
      <c r="G37" s="69">
        <v>113</v>
      </c>
      <c r="H37" s="69">
        <v>56</v>
      </c>
      <c r="I37" s="72"/>
      <c r="J37" s="69">
        <v>33</v>
      </c>
      <c r="K37" s="1">
        <f t="shared" si="6"/>
        <v>472</v>
      </c>
      <c r="L37" s="9">
        <f t="shared" si="7"/>
        <v>416</v>
      </c>
      <c r="M37" s="10">
        <f t="shared" si="8"/>
        <v>0.3644067796610169</v>
      </c>
      <c r="N37" s="10">
        <f t="shared" si="9"/>
        <v>0.00423728813559322</v>
      </c>
      <c r="O37" s="10">
        <f t="shared" si="10"/>
        <v>0.2033898305084746</v>
      </c>
      <c r="P37" s="10">
        <f t="shared" si="11"/>
        <v>0.23940677966101695</v>
      </c>
      <c r="Q37" s="10">
        <f t="shared" si="12"/>
        <v>0.11864406779661017</v>
      </c>
      <c r="R37" s="10">
        <f t="shared" si="13"/>
        <v>0</v>
      </c>
      <c r="S37" s="10">
        <f t="shared" si="14"/>
        <v>0.06991525423728813</v>
      </c>
      <c r="T37" s="10"/>
      <c r="U37" s="10">
        <v>0.8732943469785575</v>
      </c>
      <c r="V37" s="10">
        <f t="shared" si="15"/>
        <v>0.8813559322033898</v>
      </c>
      <c r="W37" s="10">
        <v>0.6529080675422139</v>
      </c>
      <c r="X37" s="10">
        <f t="shared" si="16"/>
        <v>0.008061585224832357</v>
      </c>
      <c r="Y37" s="1"/>
      <c r="AA37" s="63"/>
    </row>
    <row r="38" spans="1:25" ht="15" customHeight="1">
      <c r="A38" s="20"/>
      <c r="B38" s="1" t="s">
        <v>199</v>
      </c>
      <c r="D38" s="69">
        <v>77</v>
      </c>
      <c r="E38" s="70"/>
      <c r="F38" s="69">
        <v>23</v>
      </c>
      <c r="G38" s="69">
        <v>40</v>
      </c>
      <c r="H38" s="69">
        <v>152</v>
      </c>
      <c r="I38" s="72"/>
      <c r="J38" s="69">
        <v>33</v>
      </c>
      <c r="K38" s="1">
        <f t="shared" si="6"/>
        <v>325</v>
      </c>
      <c r="L38" s="9">
        <f t="shared" si="7"/>
        <v>173</v>
      </c>
      <c r="M38" s="10">
        <f t="shared" si="8"/>
        <v>0.23692307692307693</v>
      </c>
      <c r="N38" s="10">
        <f t="shared" si="9"/>
        <v>0</v>
      </c>
      <c r="O38" s="10">
        <f t="shared" si="10"/>
        <v>0.07076923076923076</v>
      </c>
      <c r="P38" s="10">
        <f t="shared" si="11"/>
        <v>0.12307692307692308</v>
      </c>
      <c r="Q38" s="10">
        <f t="shared" si="12"/>
        <v>0.4676923076923077</v>
      </c>
      <c r="R38" s="10">
        <f t="shared" si="13"/>
        <v>0</v>
      </c>
      <c r="S38" s="10">
        <f t="shared" si="14"/>
        <v>0.10153846153846154</v>
      </c>
      <c r="T38" s="10"/>
      <c r="U38" s="10">
        <v>0.5218855218855218</v>
      </c>
      <c r="V38" s="10">
        <f t="shared" si="15"/>
        <v>0.5323076923076923</v>
      </c>
      <c r="W38" s="1"/>
      <c r="X38" s="10">
        <f t="shared" si="16"/>
        <v>0.010422170422170418</v>
      </c>
      <c r="Y38" s="1"/>
    </row>
    <row r="39" spans="1:25" ht="12.75">
      <c r="A39" s="20" t="s">
        <v>70</v>
      </c>
      <c r="B39" s="1" t="s">
        <v>198</v>
      </c>
      <c r="D39" s="1"/>
      <c r="E39" s="1"/>
      <c r="F39" s="1"/>
      <c r="G39" s="1"/>
      <c r="H39" s="1"/>
      <c r="I39" s="1"/>
      <c r="J39" s="1"/>
      <c r="K39" s="1"/>
      <c r="L39" s="9"/>
      <c r="M39" s="10"/>
      <c r="N39" s="10"/>
      <c r="O39" s="10"/>
      <c r="P39" s="10"/>
      <c r="Q39" s="10"/>
      <c r="R39" s="10"/>
      <c r="S39" s="10"/>
      <c r="T39" s="10"/>
      <c r="U39" s="10"/>
      <c r="V39" s="8"/>
      <c r="W39" s="1"/>
      <c r="X39" s="10"/>
      <c r="Y39" s="1"/>
    </row>
    <row r="40" spans="1:25" ht="12.75">
      <c r="A40" s="20"/>
      <c r="D40" s="1"/>
      <c r="E40" s="1"/>
      <c r="F40" s="1"/>
      <c r="G40" s="1"/>
      <c r="H40" s="1"/>
      <c r="I40" s="1"/>
      <c r="J40" s="1"/>
      <c r="K40" s="1"/>
      <c r="L40" s="9"/>
      <c r="M40" s="10"/>
      <c r="N40" s="10"/>
      <c r="O40" s="10"/>
      <c r="P40" s="10"/>
      <c r="Q40" s="10"/>
      <c r="R40" s="10"/>
      <c r="S40" s="10"/>
      <c r="T40" s="10"/>
      <c r="U40" s="10"/>
      <c r="V40" s="8"/>
      <c r="W40" s="1"/>
      <c r="X40" s="10"/>
      <c r="Y40" s="1"/>
    </row>
    <row r="41" spans="1:25" ht="12.75">
      <c r="A41" s="20"/>
      <c r="D41" s="1"/>
      <c r="E41" s="1"/>
      <c r="F41" s="1"/>
      <c r="G41" s="1"/>
      <c r="H41" s="1"/>
      <c r="I41" s="1"/>
      <c r="J41" s="1"/>
      <c r="K41" s="1"/>
      <c r="L41" s="9"/>
      <c r="M41" s="10"/>
      <c r="N41" s="10"/>
      <c r="O41" s="10"/>
      <c r="P41" s="10"/>
      <c r="Q41" s="10"/>
      <c r="R41" s="10"/>
      <c r="S41" s="10"/>
      <c r="T41" s="10"/>
      <c r="U41" s="10"/>
      <c r="V41" s="8"/>
      <c r="W41" s="1"/>
      <c r="X41" s="10"/>
      <c r="Y41" s="1"/>
    </row>
    <row r="42" spans="1:25" ht="12.75">
      <c r="A42" s="20" t="s">
        <v>95</v>
      </c>
      <c r="B42" s="1" t="s">
        <v>78</v>
      </c>
      <c r="D42" s="1"/>
      <c r="E42" s="1"/>
      <c r="F42" s="1"/>
      <c r="G42" s="1"/>
      <c r="H42" s="1"/>
      <c r="I42" s="1"/>
      <c r="J42" s="1"/>
      <c r="K42" s="1"/>
      <c r="L42" s="9"/>
      <c r="M42" s="10"/>
      <c r="N42" s="10"/>
      <c r="O42" s="10"/>
      <c r="P42" s="10"/>
      <c r="Q42" s="10"/>
      <c r="R42" s="10"/>
      <c r="S42" s="10"/>
      <c r="T42" s="10"/>
      <c r="U42" s="10"/>
      <c r="V42" s="8"/>
      <c r="W42" s="1"/>
      <c r="X42" s="10"/>
      <c r="Y42" s="1"/>
    </row>
    <row r="43" spans="1:22" ht="12.75">
      <c r="A43"/>
      <c r="B43"/>
      <c r="C43"/>
      <c r="L43"/>
      <c r="V43"/>
    </row>
    <row r="44" spans="1:25" ht="12.75">
      <c r="A44" s="20"/>
      <c r="D44" s="38" t="s">
        <v>57</v>
      </c>
      <c r="E44" s="38" t="s">
        <v>50</v>
      </c>
      <c r="F44" s="38" t="s">
        <v>54</v>
      </c>
      <c r="G44" s="38" t="s">
        <v>59</v>
      </c>
      <c r="H44" s="38" t="s">
        <v>61</v>
      </c>
      <c r="I44" s="38" t="s">
        <v>55</v>
      </c>
      <c r="J44" s="38" t="s">
        <v>130</v>
      </c>
      <c r="K44" s="3" t="s">
        <v>3</v>
      </c>
      <c r="L44" s="4" t="s">
        <v>65</v>
      </c>
      <c r="M44" s="3" t="s">
        <v>57</v>
      </c>
      <c r="N44" s="3" t="s">
        <v>50</v>
      </c>
      <c r="O44" s="3" t="s">
        <v>54</v>
      </c>
      <c r="P44" s="3" t="s">
        <v>59</v>
      </c>
      <c r="Q44" s="3" t="s">
        <v>61</v>
      </c>
      <c r="R44" s="38" t="s">
        <v>55</v>
      </c>
      <c r="S44" s="38" t="s">
        <v>130</v>
      </c>
      <c r="T44" s="38"/>
      <c r="U44" s="6" t="s">
        <v>66</v>
      </c>
      <c r="V44" s="3" t="s">
        <v>66</v>
      </c>
      <c r="W44" s="2"/>
      <c r="Y44" s="1"/>
    </row>
    <row r="45" spans="1:25" ht="12.75">
      <c r="A45" s="20"/>
      <c r="D45" s="3" t="s">
        <v>50</v>
      </c>
      <c r="E45" s="3" t="s">
        <v>51</v>
      </c>
      <c r="F45" s="3"/>
      <c r="G45" s="3" t="s">
        <v>60</v>
      </c>
      <c r="H45" s="3" t="s">
        <v>62</v>
      </c>
      <c r="I45" s="3" t="s">
        <v>56</v>
      </c>
      <c r="J45" s="3" t="s">
        <v>131</v>
      </c>
      <c r="K45" s="3" t="s">
        <v>64</v>
      </c>
      <c r="L45" s="4" t="s">
        <v>66</v>
      </c>
      <c r="M45" s="3" t="s">
        <v>50</v>
      </c>
      <c r="N45" s="3" t="s">
        <v>51</v>
      </c>
      <c r="O45" s="3"/>
      <c r="P45" s="3" t="s">
        <v>60</v>
      </c>
      <c r="Q45" s="3" t="s">
        <v>62</v>
      </c>
      <c r="R45" s="3" t="s">
        <v>56</v>
      </c>
      <c r="S45" s="3" t="s">
        <v>131</v>
      </c>
      <c r="T45" s="3"/>
      <c r="U45" s="6" t="s">
        <v>68</v>
      </c>
      <c r="V45" s="3" t="s">
        <v>68</v>
      </c>
      <c r="W45" s="2"/>
      <c r="Y45" s="1"/>
    </row>
    <row r="46" spans="1:25" ht="12.75">
      <c r="A46" s="20"/>
      <c r="D46" s="3" t="s">
        <v>58</v>
      </c>
      <c r="E46" s="3" t="s">
        <v>52</v>
      </c>
      <c r="F46" s="3"/>
      <c r="G46" s="3"/>
      <c r="H46" s="3" t="s">
        <v>59</v>
      </c>
      <c r="I46" s="3"/>
      <c r="J46" s="3"/>
      <c r="L46" s="4" t="s">
        <v>64</v>
      </c>
      <c r="M46" s="3" t="s">
        <v>58</v>
      </c>
      <c r="N46" s="3" t="s">
        <v>52</v>
      </c>
      <c r="O46" s="3"/>
      <c r="P46" s="3"/>
      <c r="Q46" s="3" t="s">
        <v>59</v>
      </c>
      <c r="R46" s="3"/>
      <c r="S46" s="3"/>
      <c r="T46" s="3"/>
      <c r="U46" s="48"/>
      <c r="W46" s="2"/>
      <c r="X46" s="2"/>
      <c r="Y46" s="1"/>
    </row>
    <row r="47" spans="1:25" ht="12.75">
      <c r="A47" s="20"/>
      <c r="D47" s="3" t="s">
        <v>59</v>
      </c>
      <c r="E47" s="3" t="s">
        <v>53</v>
      </c>
      <c r="F47" s="3"/>
      <c r="G47" s="3"/>
      <c r="H47" s="3" t="s">
        <v>63</v>
      </c>
      <c r="I47" s="3"/>
      <c r="J47" s="3"/>
      <c r="K47" s="3"/>
      <c r="L47" s="4"/>
      <c r="M47" s="3" t="s">
        <v>59</v>
      </c>
      <c r="N47" s="3" t="s">
        <v>53</v>
      </c>
      <c r="O47" s="3"/>
      <c r="P47" s="3"/>
      <c r="Q47" s="3" t="s">
        <v>63</v>
      </c>
      <c r="R47" s="3"/>
      <c r="S47" s="3"/>
      <c r="T47" s="3"/>
      <c r="U47" s="50" t="s">
        <v>207</v>
      </c>
      <c r="V47" s="7" t="s">
        <v>206</v>
      </c>
      <c r="W47" s="2"/>
      <c r="X47" s="3" t="s">
        <v>67</v>
      </c>
      <c r="Y47" s="1"/>
    </row>
    <row r="48" spans="1:27" ht="15">
      <c r="A48" s="20" t="s">
        <v>69</v>
      </c>
      <c r="B48" s="1" t="s">
        <v>93</v>
      </c>
      <c r="D48" s="69">
        <v>103</v>
      </c>
      <c r="E48" s="71">
        <v>2</v>
      </c>
      <c r="F48" s="69">
        <v>19</v>
      </c>
      <c r="G48" s="69">
        <v>194</v>
      </c>
      <c r="H48" s="69">
        <v>217</v>
      </c>
      <c r="I48" s="72"/>
      <c r="J48" s="69">
        <v>32</v>
      </c>
      <c r="K48" s="1">
        <f>SUM(D48:J48)</f>
        <v>567</v>
      </c>
      <c r="L48" s="9">
        <f>K48-H48</f>
        <v>350</v>
      </c>
      <c r="M48" s="10">
        <f>D48/K48</f>
        <v>0.18165784832451498</v>
      </c>
      <c r="N48" s="10">
        <f>E48/K48</f>
        <v>0.003527336860670194</v>
      </c>
      <c r="O48" s="10">
        <f>F48/K48</f>
        <v>0.03350970017636684</v>
      </c>
      <c r="P48" s="10">
        <f>G48/K48</f>
        <v>0.3421516754850088</v>
      </c>
      <c r="Q48" s="10">
        <f>H48/K48</f>
        <v>0.38271604938271603</v>
      </c>
      <c r="R48" s="10">
        <f>I48/K48</f>
        <v>0</v>
      </c>
      <c r="S48" s="10">
        <f>J48/K48</f>
        <v>0.0564373897707231</v>
      </c>
      <c r="T48" s="10"/>
      <c r="U48" s="10">
        <v>0.5966666666666667</v>
      </c>
      <c r="V48" s="10">
        <f>L48/K48</f>
        <v>0.6172839506172839</v>
      </c>
      <c r="W48" s="1"/>
      <c r="X48" s="10">
        <f>V48-U48</f>
        <v>0.020617283950617238</v>
      </c>
      <c r="Y48" s="1"/>
      <c r="AA48" s="63"/>
    </row>
    <row r="49" spans="1:27" ht="15">
      <c r="A49" s="20"/>
      <c r="B49" s="1" t="s">
        <v>163</v>
      </c>
      <c r="D49" s="69">
        <v>247</v>
      </c>
      <c r="E49" s="71">
        <v>5</v>
      </c>
      <c r="F49" s="69">
        <v>47</v>
      </c>
      <c r="G49" s="69">
        <v>168</v>
      </c>
      <c r="H49" s="69">
        <v>39</v>
      </c>
      <c r="I49" s="72"/>
      <c r="J49" s="69">
        <v>25</v>
      </c>
      <c r="K49" s="1">
        <f aca="true" t="shared" si="17" ref="K49:K67">SUM(D49:J49)</f>
        <v>531</v>
      </c>
      <c r="L49" s="9">
        <f aca="true" t="shared" si="18" ref="L49:L68">K49-H49</f>
        <v>492</v>
      </c>
      <c r="M49" s="10">
        <f aca="true" t="shared" si="19" ref="M49:M68">D49/K49</f>
        <v>0.4651600753295669</v>
      </c>
      <c r="N49" s="10">
        <f aca="true" t="shared" si="20" ref="N49:N68">E49/K49</f>
        <v>0.009416195856873822</v>
      </c>
      <c r="O49" s="10">
        <f aca="true" t="shared" si="21" ref="O49:O68">F49/K49</f>
        <v>0.08851224105461393</v>
      </c>
      <c r="P49" s="10">
        <f aca="true" t="shared" si="22" ref="P49:P68">G49/K49</f>
        <v>0.3163841807909605</v>
      </c>
      <c r="Q49" s="10">
        <f aca="true" t="shared" si="23" ref="Q49:Q68">H49/K49</f>
        <v>0.07344632768361582</v>
      </c>
      <c r="R49" s="10">
        <f aca="true" t="shared" si="24" ref="R49:R68">I49/K49</f>
        <v>0</v>
      </c>
      <c r="S49" s="10">
        <f aca="true" t="shared" si="25" ref="S49:S68">J49/K49</f>
        <v>0.047080979284369114</v>
      </c>
      <c r="T49" s="10"/>
      <c r="U49" s="10">
        <v>0.9180327868852459</v>
      </c>
      <c r="V49" s="10">
        <f aca="true" t="shared" si="26" ref="V49:V68">L49/K49</f>
        <v>0.9265536723163842</v>
      </c>
      <c r="W49" s="1"/>
      <c r="X49" s="10">
        <f aca="true" t="shared" si="27" ref="X49:X67">V49-U49</f>
        <v>0.00852088543113827</v>
      </c>
      <c r="Y49" s="1"/>
      <c r="AA49" s="63"/>
    </row>
    <row r="50" spans="1:27" ht="15">
      <c r="A50" s="20"/>
      <c r="B50" s="1" t="s">
        <v>22</v>
      </c>
      <c r="D50" s="69">
        <v>94</v>
      </c>
      <c r="E50" s="69">
        <v>2</v>
      </c>
      <c r="F50" s="69">
        <v>35</v>
      </c>
      <c r="G50" s="69">
        <v>100</v>
      </c>
      <c r="H50" s="69">
        <v>102</v>
      </c>
      <c r="I50" s="72"/>
      <c r="J50" s="69">
        <v>43</v>
      </c>
      <c r="K50" s="1">
        <f t="shared" si="17"/>
        <v>376</v>
      </c>
      <c r="L50" s="9">
        <f t="shared" si="18"/>
        <v>274</v>
      </c>
      <c r="M50" s="10">
        <f t="shared" si="19"/>
        <v>0.25</v>
      </c>
      <c r="N50" s="10">
        <f t="shared" si="20"/>
        <v>0.005319148936170213</v>
      </c>
      <c r="O50" s="10">
        <f t="shared" si="21"/>
        <v>0.09308510638297872</v>
      </c>
      <c r="P50" s="10">
        <f t="shared" si="22"/>
        <v>0.26595744680851063</v>
      </c>
      <c r="Q50" s="10">
        <f t="shared" si="23"/>
        <v>0.2712765957446808</v>
      </c>
      <c r="R50" s="10">
        <f t="shared" si="24"/>
        <v>0</v>
      </c>
      <c r="S50" s="10">
        <f t="shared" si="25"/>
        <v>0.11436170212765957</v>
      </c>
      <c r="T50" s="10"/>
      <c r="U50" s="10">
        <v>0.6747967479674797</v>
      </c>
      <c r="V50" s="10">
        <f t="shared" si="26"/>
        <v>0.7287234042553191</v>
      </c>
      <c r="W50" s="1"/>
      <c r="X50" s="10">
        <f t="shared" si="27"/>
        <v>0.053926656287839436</v>
      </c>
      <c r="Y50" s="1"/>
      <c r="AA50" s="63"/>
    </row>
    <row r="51" spans="1:27" ht="15">
      <c r="A51" s="20"/>
      <c r="B51" s="1" t="s">
        <v>23</v>
      </c>
      <c r="D51" s="69">
        <v>78</v>
      </c>
      <c r="E51" s="71">
        <v>3</v>
      </c>
      <c r="F51" s="69">
        <v>11</v>
      </c>
      <c r="G51" s="69">
        <v>100</v>
      </c>
      <c r="H51" s="69">
        <v>186</v>
      </c>
      <c r="I51" s="72"/>
      <c r="J51" s="71">
        <v>32</v>
      </c>
      <c r="K51" s="1">
        <f t="shared" si="17"/>
        <v>410</v>
      </c>
      <c r="L51" s="9">
        <f t="shared" si="18"/>
        <v>224</v>
      </c>
      <c r="M51" s="10">
        <f t="shared" si="19"/>
        <v>0.1902439024390244</v>
      </c>
      <c r="N51" s="10">
        <f t="shared" si="20"/>
        <v>0.007317073170731708</v>
      </c>
      <c r="O51" s="10">
        <f t="shared" si="21"/>
        <v>0.026829268292682926</v>
      </c>
      <c r="P51" s="10">
        <f t="shared" si="22"/>
        <v>0.24390243902439024</v>
      </c>
      <c r="Q51" s="10">
        <f t="shared" si="23"/>
        <v>0.45365853658536587</v>
      </c>
      <c r="R51" s="10">
        <f t="shared" si="24"/>
        <v>0</v>
      </c>
      <c r="S51" s="10">
        <f t="shared" si="25"/>
        <v>0.07804878048780488</v>
      </c>
      <c r="T51" s="10"/>
      <c r="U51" s="10">
        <v>0.5174013921113689</v>
      </c>
      <c r="V51" s="10">
        <f t="shared" si="26"/>
        <v>0.5463414634146342</v>
      </c>
      <c r="W51" s="1"/>
      <c r="X51" s="10">
        <f t="shared" si="27"/>
        <v>0.028940071303265258</v>
      </c>
      <c r="Y51" s="1"/>
      <c r="AA51" s="63"/>
    </row>
    <row r="52" spans="1:27" ht="15">
      <c r="A52" s="20"/>
      <c r="B52" s="1" t="s">
        <v>17</v>
      </c>
      <c r="D52" s="69">
        <v>95</v>
      </c>
      <c r="E52" s="72"/>
      <c r="F52" s="71">
        <v>25</v>
      </c>
      <c r="G52" s="69">
        <v>92</v>
      </c>
      <c r="H52" s="69">
        <v>219</v>
      </c>
      <c r="I52" s="72"/>
      <c r="J52" s="71">
        <v>30</v>
      </c>
      <c r="K52" s="1">
        <f t="shared" si="17"/>
        <v>461</v>
      </c>
      <c r="L52" s="9">
        <f t="shared" si="18"/>
        <v>242</v>
      </c>
      <c r="M52" s="10">
        <f t="shared" si="19"/>
        <v>0.20607375271149675</v>
      </c>
      <c r="N52" s="10">
        <f t="shared" si="20"/>
        <v>0</v>
      </c>
      <c r="O52" s="10">
        <f t="shared" si="21"/>
        <v>0.05422993492407809</v>
      </c>
      <c r="P52" s="10">
        <f t="shared" si="22"/>
        <v>0.19956616052060738</v>
      </c>
      <c r="Q52" s="10">
        <f t="shared" si="23"/>
        <v>0.4750542299349241</v>
      </c>
      <c r="R52" s="10">
        <f t="shared" si="24"/>
        <v>0</v>
      </c>
      <c r="S52" s="10">
        <f t="shared" si="25"/>
        <v>0.0650759219088937</v>
      </c>
      <c r="T52" s="10"/>
      <c r="U52" s="10">
        <v>0.5099778270509978</v>
      </c>
      <c r="V52" s="10">
        <f t="shared" si="26"/>
        <v>0.5249457700650759</v>
      </c>
      <c r="W52" s="1"/>
      <c r="X52" s="10">
        <f t="shared" si="27"/>
        <v>0.014967943014078111</v>
      </c>
      <c r="Y52" s="1"/>
      <c r="AA52" s="63"/>
    </row>
    <row r="53" spans="1:27" ht="15">
      <c r="A53" s="20"/>
      <c r="B53" s="1" t="s">
        <v>24</v>
      </c>
      <c r="D53" s="69">
        <v>31</v>
      </c>
      <c r="E53" s="72"/>
      <c r="F53" s="69">
        <v>2</v>
      </c>
      <c r="G53" s="69">
        <v>79</v>
      </c>
      <c r="H53" s="69">
        <v>205</v>
      </c>
      <c r="I53" s="72"/>
      <c r="J53" s="71">
        <v>12</v>
      </c>
      <c r="K53" s="1">
        <f t="shared" si="17"/>
        <v>329</v>
      </c>
      <c r="L53" s="9">
        <f t="shared" si="18"/>
        <v>124</v>
      </c>
      <c r="M53" s="10">
        <f t="shared" si="19"/>
        <v>0.09422492401215805</v>
      </c>
      <c r="N53" s="10">
        <f t="shared" si="20"/>
        <v>0</v>
      </c>
      <c r="O53" s="10">
        <f t="shared" si="21"/>
        <v>0.0060790273556231</v>
      </c>
      <c r="P53" s="10">
        <f t="shared" si="22"/>
        <v>0.24012158054711247</v>
      </c>
      <c r="Q53" s="10">
        <f t="shared" si="23"/>
        <v>0.6231003039513677</v>
      </c>
      <c r="R53" s="10">
        <f t="shared" si="24"/>
        <v>0</v>
      </c>
      <c r="S53" s="10">
        <f t="shared" si="25"/>
        <v>0.0364741641337386</v>
      </c>
      <c r="T53" s="10"/>
      <c r="U53" s="10">
        <v>0.36283185840707965</v>
      </c>
      <c r="V53" s="10">
        <f t="shared" si="26"/>
        <v>0.3768996960486322</v>
      </c>
      <c r="W53" s="1"/>
      <c r="X53" s="10">
        <f t="shared" si="27"/>
        <v>0.01406783764155256</v>
      </c>
      <c r="Y53" s="1"/>
      <c r="AA53" s="63"/>
    </row>
    <row r="54" spans="1:27" ht="15">
      <c r="A54" s="20"/>
      <c r="B54" s="1" t="s">
        <v>25</v>
      </c>
      <c r="D54" s="69">
        <v>8</v>
      </c>
      <c r="E54" s="72"/>
      <c r="F54" s="69">
        <v>2</v>
      </c>
      <c r="G54" s="69">
        <v>43</v>
      </c>
      <c r="H54" s="69">
        <v>186</v>
      </c>
      <c r="I54" s="71">
        <v>1</v>
      </c>
      <c r="J54" s="69">
        <v>21</v>
      </c>
      <c r="K54" s="1">
        <f t="shared" si="17"/>
        <v>261</v>
      </c>
      <c r="L54" s="9">
        <f t="shared" si="18"/>
        <v>75</v>
      </c>
      <c r="M54" s="10">
        <f t="shared" si="19"/>
        <v>0.03065134099616858</v>
      </c>
      <c r="N54" s="10">
        <f t="shared" si="20"/>
        <v>0</v>
      </c>
      <c r="O54" s="10">
        <f t="shared" si="21"/>
        <v>0.007662835249042145</v>
      </c>
      <c r="P54" s="10">
        <f t="shared" si="22"/>
        <v>0.16475095785440613</v>
      </c>
      <c r="Q54" s="10">
        <f t="shared" si="23"/>
        <v>0.7126436781609196</v>
      </c>
      <c r="R54" s="10">
        <f t="shared" si="24"/>
        <v>0.0038314176245210726</v>
      </c>
      <c r="S54" s="10">
        <f t="shared" si="25"/>
        <v>0.08045977011494253</v>
      </c>
      <c r="T54" s="10"/>
      <c r="U54" s="10">
        <v>0.2862453531598513</v>
      </c>
      <c r="V54" s="10">
        <f t="shared" si="26"/>
        <v>0.28735632183908044</v>
      </c>
      <c r="W54" s="1"/>
      <c r="X54" s="10">
        <f t="shared" si="27"/>
        <v>0.0011109686792291629</v>
      </c>
      <c r="Y54" s="1"/>
      <c r="AA54" s="63"/>
    </row>
    <row r="55" spans="1:27" ht="15">
      <c r="A55" s="20"/>
      <c r="B55" s="1" t="s">
        <v>79</v>
      </c>
      <c r="D55" s="69">
        <v>104</v>
      </c>
      <c r="E55" s="71">
        <v>3</v>
      </c>
      <c r="F55" s="69">
        <v>88</v>
      </c>
      <c r="G55" s="71">
        <v>222</v>
      </c>
      <c r="H55" s="69">
        <v>96</v>
      </c>
      <c r="I55" s="72"/>
      <c r="J55" s="69">
        <v>31</v>
      </c>
      <c r="K55" s="1">
        <f t="shared" si="17"/>
        <v>544</v>
      </c>
      <c r="L55" s="9">
        <f t="shared" si="18"/>
        <v>448</v>
      </c>
      <c r="M55" s="10">
        <f t="shared" si="19"/>
        <v>0.19117647058823528</v>
      </c>
      <c r="N55" s="10">
        <f t="shared" si="20"/>
        <v>0.0055147058823529415</v>
      </c>
      <c r="O55" s="10">
        <f t="shared" si="21"/>
        <v>0.16176470588235295</v>
      </c>
      <c r="P55" s="10">
        <f t="shared" si="22"/>
        <v>0.40808823529411764</v>
      </c>
      <c r="Q55" s="10">
        <f t="shared" si="23"/>
        <v>0.17647058823529413</v>
      </c>
      <c r="R55" s="10">
        <f t="shared" si="24"/>
        <v>0</v>
      </c>
      <c r="S55" s="10">
        <f t="shared" si="25"/>
        <v>0.05698529411764706</v>
      </c>
      <c r="T55" s="10"/>
      <c r="U55" s="10">
        <v>0.8245614035087719</v>
      </c>
      <c r="V55" s="10">
        <f t="shared" si="26"/>
        <v>0.8235294117647058</v>
      </c>
      <c r="W55" s="20"/>
      <c r="X55" s="10">
        <f t="shared" si="27"/>
        <v>-0.0010319917440660964</v>
      </c>
      <c r="Y55" s="1"/>
      <c r="AA55" s="63"/>
    </row>
    <row r="56" spans="1:27" ht="15">
      <c r="A56" s="20"/>
      <c r="B56" s="1" t="s">
        <v>119</v>
      </c>
      <c r="D56" s="69">
        <v>118</v>
      </c>
      <c r="E56" s="69">
        <v>4</v>
      </c>
      <c r="F56" s="69">
        <v>144</v>
      </c>
      <c r="G56" s="69">
        <v>52</v>
      </c>
      <c r="H56" s="69">
        <v>116</v>
      </c>
      <c r="I56" s="72"/>
      <c r="J56" s="69">
        <v>33</v>
      </c>
      <c r="K56" s="1">
        <f t="shared" si="17"/>
        <v>467</v>
      </c>
      <c r="L56" s="9">
        <f>K56-H56</f>
        <v>351</v>
      </c>
      <c r="M56" s="10">
        <f>D56/K56</f>
        <v>0.25267665952890794</v>
      </c>
      <c r="N56" s="10">
        <f>E56/K56</f>
        <v>0.008565310492505354</v>
      </c>
      <c r="O56" s="10">
        <f>F56/K56</f>
        <v>0.3083511777301927</v>
      </c>
      <c r="P56" s="10">
        <f>G56/K56</f>
        <v>0.11134903640256959</v>
      </c>
      <c r="Q56" s="10">
        <f>H56/K56</f>
        <v>0.24839400428265523</v>
      </c>
      <c r="R56" s="10">
        <f>I56/K56</f>
        <v>0</v>
      </c>
      <c r="S56" s="10">
        <f>J56/K56</f>
        <v>0.07066381156316917</v>
      </c>
      <c r="T56" s="10"/>
      <c r="U56" s="10">
        <v>0.7126948775055679</v>
      </c>
      <c r="V56" s="10">
        <f>L56/K56</f>
        <v>0.7516059957173448</v>
      </c>
      <c r="W56" s="20"/>
      <c r="X56" s="10">
        <f t="shared" si="27"/>
        <v>0.03891111821177684</v>
      </c>
      <c r="Y56" s="1"/>
      <c r="AA56" s="63"/>
    </row>
    <row r="57" spans="1:27" ht="15">
      <c r="A57" s="20"/>
      <c r="B57" s="1" t="s">
        <v>112</v>
      </c>
      <c r="D57" s="69">
        <v>89</v>
      </c>
      <c r="E57" s="69">
        <v>1</v>
      </c>
      <c r="F57" s="69">
        <v>60</v>
      </c>
      <c r="G57" s="69">
        <v>123</v>
      </c>
      <c r="H57" s="69">
        <v>184</v>
      </c>
      <c r="I57" s="71">
        <v>1</v>
      </c>
      <c r="J57" s="69">
        <v>30</v>
      </c>
      <c r="K57" s="1">
        <f t="shared" si="17"/>
        <v>488</v>
      </c>
      <c r="L57" s="9">
        <f t="shared" si="18"/>
        <v>304</v>
      </c>
      <c r="M57" s="10">
        <f t="shared" si="19"/>
        <v>0.18237704918032788</v>
      </c>
      <c r="N57" s="10">
        <f t="shared" si="20"/>
        <v>0.0020491803278688526</v>
      </c>
      <c r="O57" s="10">
        <f t="shared" si="21"/>
        <v>0.12295081967213115</v>
      </c>
      <c r="P57" s="10">
        <f t="shared" si="22"/>
        <v>0.2520491803278688</v>
      </c>
      <c r="Q57" s="10">
        <f t="shared" si="23"/>
        <v>0.3770491803278688</v>
      </c>
      <c r="R57" s="10">
        <f t="shared" si="24"/>
        <v>0.0020491803278688526</v>
      </c>
      <c r="S57" s="10">
        <f t="shared" si="25"/>
        <v>0.06147540983606557</v>
      </c>
      <c r="T57" s="10"/>
      <c r="U57" s="10">
        <v>0.5991902834008097</v>
      </c>
      <c r="V57" s="10">
        <f t="shared" si="26"/>
        <v>0.6229508196721312</v>
      </c>
      <c r="W57" s="1"/>
      <c r="X57" s="10">
        <f t="shared" si="27"/>
        <v>0.023760536271321464</v>
      </c>
      <c r="Y57" s="1"/>
      <c r="AA57" s="63"/>
    </row>
    <row r="58" spans="1:27" ht="15">
      <c r="A58" s="20"/>
      <c r="B58" s="1" t="s">
        <v>26</v>
      </c>
      <c r="D58" s="71">
        <v>53</v>
      </c>
      <c r="E58" s="71">
        <v>4</v>
      </c>
      <c r="F58" s="69">
        <v>14</v>
      </c>
      <c r="G58" s="69">
        <v>105</v>
      </c>
      <c r="H58" s="69">
        <v>172</v>
      </c>
      <c r="I58" s="72"/>
      <c r="J58" s="69">
        <v>23</v>
      </c>
      <c r="K58" s="1">
        <f t="shared" si="17"/>
        <v>371</v>
      </c>
      <c r="L58" s="9">
        <f t="shared" si="18"/>
        <v>199</v>
      </c>
      <c r="M58" s="10">
        <f t="shared" si="19"/>
        <v>0.14285714285714285</v>
      </c>
      <c r="N58" s="10">
        <f t="shared" si="20"/>
        <v>0.01078167115902965</v>
      </c>
      <c r="O58" s="10">
        <f t="shared" si="21"/>
        <v>0.03773584905660377</v>
      </c>
      <c r="P58" s="10">
        <f t="shared" si="22"/>
        <v>0.2830188679245283</v>
      </c>
      <c r="Q58" s="10">
        <f t="shared" si="23"/>
        <v>0.4636118598382749</v>
      </c>
      <c r="R58" s="10">
        <f t="shared" si="24"/>
        <v>0</v>
      </c>
      <c r="S58" s="10">
        <f t="shared" si="25"/>
        <v>0.06199460916442048</v>
      </c>
      <c r="T58" s="10"/>
      <c r="U58" s="10">
        <v>0.5258855585831063</v>
      </c>
      <c r="V58" s="10">
        <f t="shared" si="26"/>
        <v>0.5363881401617251</v>
      </c>
      <c r="W58" s="1"/>
      <c r="X58" s="10">
        <f t="shared" si="27"/>
        <v>0.01050258157861883</v>
      </c>
      <c r="Y58" s="1"/>
      <c r="AA58" s="63"/>
    </row>
    <row r="59" spans="1:27" ht="15">
      <c r="A59" s="20"/>
      <c r="B59" s="1" t="s">
        <v>27</v>
      </c>
      <c r="D59" s="69">
        <v>42</v>
      </c>
      <c r="E59" s="69">
        <v>1</v>
      </c>
      <c r="F59" s="69">
        <v>16</v>
      </c>
      <c r="G59" s="69">
        <v>182</v>
      </c>
      <c r="H59" s="69">
        <v>236</v>
      </c>
      <c r="I59" s="72"/>
      <c r="J59" s="69">
        <v>15</v>
      </c>
      <c r="K59" s="1">
        <f t="shared" si="17"/>
        <v>492</v>
      </c>
      <c r="L59" s="9">
        <f t="shared" si="18"/>
        <v>256</v>
      </c>
      <c r="M59" s="10">
        <f t="shared" si="19"/>
        <v>0.08536585365853659</v>
      </c>
      <c r="N59" s="10">
        <f t="shared" si="20"/>
        <v>0.0020325203252032522</v>
      </c>
      <c r="O59" s="10">
        <f t="shared" si="21"/>
        <v>0.032520325203252036</v>
      </c>
      <c r="P59" s="10">
        <f t="shared" si="22"/>
        <v>0.3699186991869919</v>
      </c>
      <c r="Q59" s="10">
        <f t="shared" si="23"/>
        <v>0.4796747967479675</v>
      </c>
      <c r="R59" s="10">
        <f t="shared" si="24"/>
        <v>0</v>
      </c>
      <c r="S59" s="10">
        <f t="shared" si="25"/>
        <v>0.03048780487804878</v>
      </c>
      <c r="T59" s="10"/>
      <c r="U59" s="10">
        <v>0.5191919191919192</v>
      </c>
      <c r="V59" s="10">
        <f t="shared" si="26"/>
        <v>0.5203252032520326</v>
      </c>
      <c r="W59" s="1"/>
      <c r="X59" s="10">
        <f t="shared" si="27"/>
        <v>0.001133284060113371</v>
      </c>
      <c r="Y59" s="1"/>
      <c r="AA59" s="63"/>
    </row>
    <row r="60" spans="1:27" ht="15">
      <c r="A60" s="20"/>
      <c r="B60" s="1" t="s">
        <v>115</v>
      </c>
      <c r="D60" s="69">
        <v>78</v>
      </c>
      <c r="E60" s="69">
        <v>3</v>
      </c>
      <c r="F60" s="69">
        <v>14</v>
      </c>
      <c r="G60" s="69">
        <v>40</v>
      </c>
      <c r="H60" s="69">
        <v>134</v>
      </c>
      <c r="I60" s="71">
        <v>2</v>
      </c>
      <c r="J60" s="69">
        <v>26</v>
      </c>
      <c r="K60" s="1">
        <f t="shared" si="17"/>
        <v>297</v>
      </c>
      <c r="L60" s="9">
        <f t="shared" si="18"/>
        <v>163</v>
      </c>
      <c r="M60" s="10">
        <f t="shared" si="19"/>
        <v>0.26262626262626265</v>
      </c>
      <c r="N60" s="10">
        <f t="shared" si="20"/>
        <v>0.010101010101010102</v>
      </c>
      <c r="O60" s="10">
        <f t="shared" si="21"/>
        <v>0.04713804713804714</v>
      </c>
      <c r="P60" s="10">
        <f t="shared" si="22"/>
        <v>0.13468013468013468</v>
      </c>
      <c r="Q60" s="10">
        <f t="shared" si="23"/>
        <v>0.4511784511784512</v>
      </c>
      <c r="R60" s="10">
        <f t="shared" si="24"/>
        <v>0.006734006734006734</v>
      </c>
      <c r="S60" s="10">
        <f t="shared" si="25"/>
        <v>0.08754208754208755</v>
      </c>
      <c r="T60" s="10"/>
      <c r="U60" s="10">
        <v>0.511400651465798</v>
      </c>
      <c r="V60" s="10">
        <f t="shared" si="26"/>
        <v>0.5488215488215489</v>
      </c>
      <c r="W60" s="1"/>
      <c r="X60" s="10">
        <f t="shared" si="27"/>
        <v>0.037420897355750826</v>
      </c>
      <c r="Y60" s="1"/>
      <c r="AA60" s="63"/>
    </row>
    <row r="61" spans="1:27" ht="15">
      <c r="A61" s="20"/>
      <c r="B61" s="1" t="s">
        <v>28</v>
      </c>
      <c r="D61" s="69">
        <v>35</v>
      </c>
      <c r="E61" s="72"/>
      <c r="F61" s="69">
        <v>22</v>
      </c>
      <c r="G61" s="69">
        <v>102</v>
      </c>
      <c r="H61" s="69">
        <v>159</v>
      </c>
      <c r="I61" s="71">
        <v>1</v>
      </c>
      <c r="J61" s="69">
        <v>29</v>
      </c>
      <c r="K61" s="1">
        <f t="shared" si="17"/>
        <v>348</v>
      </c>
      <c r="L61" s="9">
        <f t="shared" si="18"/>
        <v>189</v>
      </c>
      <c r="M61" s="10">
        <f t="shared" si="19"/>
        <v>0.10057471264367816</v>
      </c>
      <c r="N61" s="10">
        <f t="shared" si="20"/>
        <v>0</v>
      </c>
      <c r="O61" s="10">
        <f t="shared" si="21"/>
        <v>0.06321839080459771</v>
      </c>
      <c r="P61" s="10">
        <f t="shared" si="22"/>
        <v>0.29310344827586204</v>
      </c>
      <c r="Q61" s="10">
        <f t="shared" si="23"/>
        <v>0.45689655172413796</v>
      </c>
      <c r="R61" s="10">
        <f t="shared" si="24"/>
        <v>0.0028735632183908046</v>
      </c>
      <c r="S61" s="10">
        <f t="shared" si="25"/>
        <v>0.08333333333333333</v>
      </c>
      <c r="T61" s="10"/>
      <c r="U61" s="10">
        <v>0.5441988950276243</v>
      </c>
      <c r="V61" s="10">
        <f t="shared" si="26"/>
        <v>0.5431034482758621</v>
      </c>
      <c r="W61" s="1"/>
      <c r="X61" s="10">
        <f t="shared" si="27"/>
        <v>-0.001095446751762208</v>
      </c>
      <c r="Y61" s="1"/>
      <c r="AA61" s="63"/>
    </row>
    <row r="62" spans="1:27" ht="15">
      <c r="A62" s="20"/>
      <c r="B62" s="1" t="s">
        <v>29</v>
      </c>
      <c r="D62" s="69">
        <v>60</v>
      </c>
      <c r="E62" s="71">
        <v>5</v>
      </c>
      <c r="F62" s="69">
        <v>23</v>
      </c>
      <c r="G62" s="69">
        <v>38</v>
      </c>
      <c r="H62" s="69">
        <v>196</v>
      </c>
      <c r="I62" s="72"/>
      <c r="J62" s="69">
        <v>23</v>
      </c>
      <c r="K62" s="1">
        <f t="shared" si="17"/>
        <v>345</v>
      </c>
      <c r="L62" s="9">
        <f t="shared" si="18"/>
        <v>149</v>
      </c>
      <c r="M62" s="10">
        <f t="shared" si="19"/>
        <v>0.17391304347826086</v>
      </c>
      <c r="N62" s="10">
        <f t="shared" si="20"/>
        <v>0.014492753623188406</v>
      </c>
      <c r="O62" s="10">
        <f t="shared" si="21"/>
        <v>0.06666666666666667</v>
      </c>
      <c r="P62" s="10">
        <f t="shared" si="22"/>
        <v>0.11014492753623188</v>
      </c>
      <c r="Q62" s="10">
        <f t="shared" si="23"/>
        <v>0.5681159420289855</v>
      </c>
      <c r="R62" s="10">
        <f t="shared" si="24"/>
        <v>0</v>
      </c>
      <c r="S62" s="10">
        <f t="shared" si="25"/>
        <v>0.06666666666666667</v>
      </c>
      <c r="T62" s="10"/>
      <c r="U62" s="10">
        <v>0.504</v>
      </c>
      <c r="V62" s="10">
        <f t="shared" si="26"/>
        <v>0.4318840579710145</v>
      </c>
      <c r="W62" s="1"/>
      <c r="X62" s="10">
        <f t="shared" si="27"/>
        <v>-0.07211594202898552</v>
      </c>
      <c r="Y62" s="1"/>
      <c r="AA62" s="63"/>
    </row>
    <row r="63" spans="1:27" ht="15">
      <c r="A63" s="20"/>
      <c r="B63" s="1" t="s">
        <v>30</v>
      </c>
      <c r="D63" s="69">
        <v>28</v>
      </c>
      <c r="E63" s="70"/>
      <c r="F63" s="69">
        <v>7</v>
      </c>
      <c r="G63" s="69">
        <v>51</v>
      </c>
      <c r="H63" s="69">
        <v>152</v>
      </c>
      <c r="I63" s="70"/>
      <c r="J63" s="69">
        <v>32</v>
      </c>
      <c r="K63" s="1">
        <f t="shared" si="17"/>
        <v>270</v>
      </c>
      <c r="L63" s="9">
        <f t="shared" si="18"/>
        <v>118</v>
      </c>
      <c r="M63" s="10">
        <f t="shared" si="19"/>
        <v>0.1037037037037037</v>
      </c>
      <c r="N63" s="10">
        <f t="shared" si="20"/>
        <v>0</v>
      </c>
      <c r="O63" s="10">
        <f t="shared" si="21"/>
        <v>0.025925925925925925</v>
      </c>
      <c r="P63" s="10">
        <f t="shared" si="22"/>
        <v>0.18888888888888888</v>
      </c>
      <c r="Q63" s="10">
        <f t="shared" si="23"/>
        <v>0.562962962962963</v>
      </c>
      <c r="R63" s="10">
        <f t="shared" si="24"/>
        <v>0</v>
      </c>
      <c r="S63" s="10">
        <f t="shared" si="25"/>
        <v>0.11851851851851852</v>
      </c>
      <c r="T63" s="10"/>
      <c r="U63" s="10">
        <v>0.42142857142857143</v>
      </c>
      <c r="V63" s="10">
        <f t="shared" si="26"/>
        <v>0.43703703703703706</v>
      </c>
      <c r="W63" s="1"/>
      <c r="X63" s="10">
        <f t="shared" si="27"/>
        <v>0.015608465608465627</v>
      </c>
      <c r="Y63" s="1"/>
      <c r="AA63" s="63"/>
    </row>
    <row r="64" spans="1:27" ht="15">
      <c r="A64" s="20"/>
      <c r="B64" s="1" t="s">
        <v>155</v>
      </c>
      <c r="D64" s="69">
        <v>55</v>
      </c>
      <c r="E64" s="69">
        <v>2</v>
      </c>
      <c r="F64" s="69">
        <v>63</v>
      </c>
      <c r="G64" s="69">
        <v>37</v>
      </c>
      <c r="H64" s="69">
        <v>85</v>
      </c>
      <c r="I64" s="70"/>
      <c r="J64" s="69">
        <v>19</v>
      </c>
      <c r="K64" s="1">
        <f t="shared" si="17"/>
        <v>261</v>
      </c>
      <c r="L64" s="9">
        <f t="shared" si="18"/>
        <v>176</v>
      </c>
      <c r="M64" s="10">
        <f t="shared" si="19"/>
        <v>0.210727969348659</v>
      </c>
      <c r="N64" s="10">
        <f t="shared" si="20"/>
        <v>0.007662835249042145</v>
      </c>
      <c r="O64" s="10">
        <f t="shared" si="21"/>
        <v>0.2413793103448276</v>
      </c>
      <c r="P64" s="10">
        <f t="shared" si="22"/>
        <v>0.1417624521072797</v>
      </c>
      <c r="Q64" s="10">
        <f t="shared" si="23"/>
        <v>0.32567049808429116</v>
      </c>
      <c r="R64" s="10">
        <f t="shared" si="24"/>
        <v>0</v>
      </c>
      <c r="S64" s="10">
        <f t="shared" si="25"/>
        <v>0.07279693486590039</v>
      </c>
      <c r="T64" s="10"/>
      <c r="U64" s="10">
        <v>0.6680497925311203</v>
      </c>
      <c r="V64" s="10">
        <f t="shared" si="26"/>
        <v>0.6743295019157088</v>
      </c>
      <c r="W64" s="1"/>
      <c r="X64" s="10">
        <f t="shared" si="27"/>
        <v>0.00627970938458855</v>
      </c>
      <c r="Y64" s="1"/>
      <c r="AA64" s="63"/>
    </row>
    <row r="65" spans="1:27" ht="15">
      <c r="A65" s="20"/>
      <c r="B65" s="1" t="s">
        <v>156</v>
      </c>
      <c r="D65" s="69">
        <v>39</v>
      </c>
      <c r="E65" s="71">
        <v>3</v>
      </c>
      <c r="F65" s="69">
        <v>16</v>
      </c>
      <c r="G65" s="69">
        <v>75</v>
      </c>
      <c r="H65" s="69">
        <v>154</v>
      </c>
      <c r="I65" s="69">
        <v>1</v>
      </c>
      <c r="J65" s="69">
        <v>26</v>
      </c>
      <c r="K65" s="1">
        <f t="shared" si="17"/>
        <v>314</v>
      </c>
      <c r="L65" s="9">
        <f t="shared" si="18"/>
        <v>160</v>
      </c>
      <c r="M65" s="10">
        <f t="shared" si="19"/>
        <v>0.12420382165605096</v>
      </c>
      <c r="N65" s="10">
        <f t="shared" si="20"/>
        <v>0.009554140127388535</v>
      </c>
      <c r="O65" s="10">
        <f t="shared" si="21"/>
        <v>0.050955414012738856</v>
      </c>
      <c r="P65" s="10">
        <f t="shared" si="22"/>
        <v>0.23885350318471338</v>
      </c>
      <c r="Q65" s="10">
        <f t="shared" si="23"/>
        <v>0.49044585987261147</v>
      </c>
      <c r="R65" s="10">
        <f t="shared" si="24"/>
        <v>0.0031847133757961785</v>
      </c>
      <c r="S65" s="10">
        <f t="shared" si="25"/>
        <v>0.08280254777070063</v>
      </c>
      <c r="T65" s="10"/>
      <c r="U65" s="10">
        <v>0.5198675496688742</v>
      </c>
      <c r="V65" s="10">
        <f t="shared" si="26"/>
        <v>0.5095541401273885</v>
      </c>
      <c r="W65" s="1"/>
      <c r="X65" s="10">
        <f t="shared" si="27"/>
        <v>-0.01031340954148563</v>
      </c>
      <c r="Y65" s="1"/>
      <c r="AA65" s="63"/>
    </row>
    <row r="66" spans="1:27" ht="15">
      <c r="A66" s="20"/>
      <c r="B66" s="1" t="s">
        <v>157</v>
      </c>
      <c r="D66" s="69">
        <v>52</v>
      </c>
      <c r="E66" s="70"/>
      <c r="F66" s="69">
        <v>63</v>
      </c>
      <c r="G66" s="69">
        <v>90</v>
      </c>
      <c r="H66" s="69">
        <v>134</v>
      </c>
      <c r="I66" s="69">
        <v>1</v>
      </c>
      <c r="J66" s="69">
        <v>24</v>
      </c>
      <c r="K66" s="1">
        <f t="shared" si="17"/>
        <v>364</v>
      </c>
      <c r="L66" s="9">
        <f t="shared" si="18"/>
        <v>230</v>
      </c>
      <c r="M66" s="10">
        <f t="shared" si="19"/>
        <v>0.14285714285714285</v>
      </c>
      <c r="N66" s="10">
        <f t="shared" si="20"/>
        <v>0</v>
      </c>
      <c r="O66" s="10">
        <f t="shared" si="21"/>
        <v>0.17307692307692307</v>
      </c>
      <c r="P66" s="10">
        <f t="shared" si="22"/>
        <v>0.24725274725274726</v>
      </c>
      <c r="Q66" s="10">
        <f t="shared" si="23"/>
        <v>0.36813186813186816</v>
      </c>
      <c r="R66" s="10">
        <f t="shared" si="24"/>
        <v>0.0027472527472527475</v>
      </c>
      <c r="S66" s="10">
        <f t="shared" si="25"/>
        <v>0.06593406593406594</v>
      </c>
      <c r="T66" s="10"/>
      <c r="U66" s="10">
        <v>0.5257142857142857</v>
      </c>
      <c r="V66" s="10">
        <f t="shared" si="26"/>
        <v>0.6318681318681318</v>
      </c>
      <c r="W66" s="1"/>
      <c r="X66" s="10">
        <f t="shared" si="27"/>
        <v>0.10615384615384615</v>
      </c>
      <c r="Y66" s="1"/>
      <c r="AA66" s="63"/>
    </row>
    <row r="67" spans="1:27" ht="15">
      <c r="A67" s="20"/>
      <c r="B67" s="1" t="s">
        <v>164</v>
      </c>
      <c r="D67" s="69">
        <v>71</v>
      </c>
      <c r="E67" s="69">
        <v>1</v>
      </c>
      <c r="F67" s="69">
        <v>22</v>
      </c>
      <c r="G67" s="69">
        <v>48</v>
      </c>
      <c r="H67" s="69">
        <v>37</v>
      </c>
      <c r="I67" s="72"/>
      <c r="J67" s="69">
        <v>14</v>
      </c>
      <c r="K67" s="1">
        <f t="shared" si="17"/>
        <v>193</v>
      </c>
      <c r="L67" s="9">
        <f t="shared" si="18"/>
        <v>156</v>
      </c>
      <c r="M67" s="10">
        <f t="shared" si="19"/>
        <v>0.36787564766839376</v>
      </c>
      <c r="N67" s="10">
        <f t="shared" si="20"/>
        <v>0.0051813471502590676</v>
      </c>
      <c r="O67" s="10">
        <f t="shared" si="21"/>
        <v>0.11398963730569948</v>
      </c>
      <c r="P67" s="10">
        <f t="shared" si="22"/>
        <v>0.24870466321243523</v>
      </c>
      <c r="Q67" s="10">
        <f t="shared" si="23"/>
        <v>0.19170984455958548</v>
      </c>
      <c r="R67" s="10">
        <f t="shared" si="24"/>
        <v>0</v>
      </c>
      <c r="S67" s="10">
        <f t="shared" si="25"/>
        <v>0.07253886010362694</v>
      </c>
      <c r="T67" s="10"/>
      <c r="U67" s="10">
        <v>0.812807881773399</v>
      </c>
      <c r="V67" s="10">
        <f t="shared" si="26"/>
        <v>0.8082901554404145</v>
      </c>
      <c r="W67" s="1"/>
      <c r="X67" s="10">
        <f t="shared" si="27"/>
        <v>-0.0045177263329845285</v>
      </c>
      <c r="Y67" s="1"/>
      <c r="AA67" s="63"/>
    </row>
    <row r="68" spans="1:27" s="5" customFormat="1" ht="15">
      <c r="A68" s="30"/>
      <c r="B68" s="9" t="s">
        <v>3</v>
      </c>
      <c r="C68" s="9"/>
      <c r="D68" s="19">
        <f aca="true" t="shared" si="28" ref="D68:J68">SUM(D17:D67)</f>
        <v>3245</v>
      </c>
      <c r="E68" s="19">
        <f t="shared" si="28"/>
        <v>82</v>
      </c>
      <c r="F68" s="19">
        <f t="shared" si="28"/>
        <v>1368</v>
      </c>
      <c r="G68" s="19">
        <f t="shared" si="28"/>
        <v>4150</v>
      </c>
      <c r="H68" s="19">
        <f t="shared" si="28"/>
        <v>6019</v>
      </c>
      <c r="I68" s="19">
        <f t="shared" si="28"/>
        <v>22</v>
      </c>
      <c r="J68" s="19">
        <f t="shared" si="28"/>
        <v>1147</v>
      </c>
      <c r="K68" s="18">
        <f>SUM(D68:J68)</f>
        <v>16033</v>
      </c>
      <c r="L68" s="18">
        <f t="shared" si="18"/>
        <v>10014</v>
      </c>
      <c r="M68" s="56">
        <f t="shared" si="19"/>
        <v>0.2023950601883615</v>
      </c>
      <c r="N68" s="56">
        <f t="shared" si="20"/>
        <v>0.0051144514438969625</v>
      </c>
      <c r="O68" s="56">
        <f t="shared" si="21"/>
        <v>0.08532401921037859</v>
      </c>
      <c r="P68" s="56">
        <f t="shared" si="22"/>
        <v>0.25884114014844384</v>
      </c>
      <c r="Q68" s="56">
        <f t="shared" si="23"/>
        <v>0.37541321025385144</v>
      </c>
      <c r="R68" s="56">
        <f t="shared" si="24"/>
        <v>0.0013721698995821118</v>
      </c>
      <c r="S68" s="56">
        <f t="shared" si="25"/>
        <v>0.07153994885548556</v>
      </c>
      <c r="T68" s="46"/>
      <c r="U68" s="46">
        <v>0.6167712076000244</v>
      </c>
      <c r="V68" s="56">
        <f t="shared" si="26"/>
        <v>0.6245867897461486</v>
      </c>
      <c r="W68" s="47"/>
      <c r="X68" s="46">
        <f>V68-U68</f>
        <v>0.007815582146124211</v>
      </c>
      <c r="Y68" s="9"/>
      <c r="AA68" s="62"/>
    </row>
    <row r="69" spans="1:25" s="5" customFormat="1" ht="9.75" customHeight="1">
      <c r="A69" s="30"/>
      <c r="B69" s="9"/>
      <c r="C69" s="9"/>
      <c r="D69" s="19"/>
      <c r="E69" s="18"/>
      <c r="F69" s="19"/>
      <c r="G69" s="19"/>
      <c r="H69" s="19"/>
      <c r="I69" s="19"/>
      <c r="J69" s="19"/>
      <c r="K69" s="19"/>
      <c r="L69" s="19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9"/>
      <c r="X69" s="16"/>
      <c r="Y69" s="9"/>
    </row>
    <row r="70" spans="2:22" ht="12.75">
      <c r="B70" s="5" t="s">
        <v>73</v>
      </c>
      <c r="C70"/>
      <c r="L70"/>
      <c r="V70"/>
    </row>
    <row r="71" spans="1:27" ht="15">
      <c r="A71" s="20"/>
      <c r="B71" s="1" t="s">
        <v>31</v>
      </c>
      <c r="D71" s="69">
        <v>68</v>
      </c>
      <c r="E71" s="69">
        <v>2</v>
      </c>
      <c r="F71" s="69">
        <v>23</v>
      </c>
      <c r="G71" s="69">
        <v>190</v>
      </c>
      <c r="H71" s="69">
        <v>432</v>
      </c>
      <c r="I71" s="72"/>
      <c r="J71" s="69">
        <v>55</v>
      </c>
      <c r="K71" s="1">
        <f>SUM(D71:J71)</f>
        <v>770</v>
      </c>
      <c r="L71" s="9">
        <f>K71-H71</f>
        <v>338</v>
      </c>
      <c r="M71" s="10">
        <f>D71/K71</f>
        <v>0.08831168831168831</v>
      </c>
      <c r="N71" s="10">
        <f>E71/K71</f>
        <v>0.0025974025974025974</v>
      </c>
      <c r="O71" s="10">
        <f>F71/K71</f>
        <v>0.02987012987012987</v>
      </c>
      <c r="P71" s="10">
        <f>G71/K71</f>
        <v>0.24675324675324675</v>
      </c>
      <c r="Q71" s="10">
        <f>H71/K71</f>
        <v>0.561038961038961</v>
      </c>
      <c r="R71" s="10">
        <f>I71/K71</f>
        <v>0</v>
      </c>
      <c r="S71" s="10">
        <f>J71/K71</f>
        <v>0.07142857142857142</v>
      </c>
      <c r="T71" s="10"/>
      <c r="U71" s="10">
        <v>0.45324675324675323</v>
      </c>
      <c r="V71" s="10">
        <f>L71/K71</f>
        <v>0.43896103896103894</v>
      </c>
      <c r="W71" s="1"/>
      <c r="X71" s="10">
        <f>V71-U71</f>
        <v>-0.01428571428571429</v>
      </c>
      <c r="Y71" s="1"/>
      <c r="AA71" s="63"/>
    </row>
    <row r="72" spans="1:27" ht="15">
      <c r="A72" s="20"/>
      <c r="B72" s="1" t="s">
        <v>32</v>
      </c>
      <c r="D72" s="69">
        <v>249</v>
      </c>
      <c r="E72" s="70"/>
      <c r="F72" s="69">
        <v>21</v>
      </c>
      <c r="G72" s="69">
        <v>136</v>
      </c>
      <c r="H72" s="69">
        <v>173</v>
      </c>
      <c r="I72" s="70"/>
      <c r="J72" s="69">
        <v>36</v>
      </c>
      <c r="K72" s="1">
        <f aca="true" t="shared" si="29" ref="K72:K81">SUM(D72:J72)</f>
        <v>615</v>
      </c>
      <c r="L72" s="9">
        <f aca="true" t="shared" si="30" ref="L72:L81">K72-H72</f>
        <v>442</v>
      </c>
      <c r="M72" s="10">
        <f aca="true" t="shared" si="31" ref="M72:M81">D72/K72</f>
        <v>0.40487804878048783</v>
      </c>
      <c r="N72" s="10">
        <f aca="true" t="shared" si="32" ref="N72:N83">E72/K72</f>
        <v>0</v>
      </c>
      <c r="O72" s="10">
        <f aca="true" t="shared" si="33" ref="O72:O83">F72/K72</f>
        <v>0.03414634146341464</v>
      </c>
      <c r="P72" s="10">
        <f aca="true" t="shared" si="34" ref="P72:P83">G72/K72</f>
        <v>0.22113821138211381</v>
      </c>
      <c r="Q72" s="10">
        <f aca="true" t="shared" si="35" ref="Q72:Q83">H72/K72</f>
        <v>0.2813008130081301</v>
      </c>
      <c r="R72" s="10">
        <f aca="true" t="shared" si="36" ref="R72:R83">I72/K72</f>
        <v>0</v>
      </c>
      <c r="S72" s="10">
        <f aca="true" t="shared" si="37" ref="S72:S83">J72/K72</f>
        <v>0.05853658536585366</v>
      </c>
      <c r="T72" s="10"/>
      <c r="U72" s="10">
        <v>0.7412935323383084</v>
      </c>
      <c r="V72" s="10">
        <f aca="true" t="shared" si="38" ref="V72:V81">L72/K72</f>
        <v>0.71869918699187</v>
      </c>
      <c r="W72" s="1"/>
      <c r="X72" s="10">
        <f aca="true" t="shared" si="39" ref="X72:X83">V72-U72</f>
        <v>-0.02259434534643845</v>
      </c>
      <c r="Y72" s="1"/>
      <c r="AA72" s="63"/>
    </row>
    <row r="73" spans="1:27" ht="15">
      <c r="A73" s="20"/>
      <c r="B73" s="1" t="s">
        <v>33</v>
      </c>
      <c r="D73" s="69">
        <v>100</v>
      </c>
      <c r="E73" s="69">
        <v>4</v>
      </c>
      <c r="F73" s="69">
        <v>24</v>
      </c>
      <c r="G73" s="69">
        <v>162</v>
      </c>
      <c r="H73" s="69">
        <v>228</v>
      </c>
      <c r="I73" s="69">
        <v>7</v>
      </c>
      <c r="J73" s="69">
        <v>33</v>
      </c>
      <c r="K73" s="1">
        <f t="shared" si="29"/>
        <v>558</v>
      </c>
      <c r="L73" s="9">
        <f t="shared" si="30"/>
        <v>330</v>
      </c>
      <c r="M73" s="10">
        <f t="shared" si="31"/>
        <v>0.17921146953405018</v>
      </c>
      <c r="N73" s="10">
        <f t="shared" si="32"/>
        <v>0.007168458781362007</v>
      </c>
      <c r="O73" s="10">
        <f t="shared" si="33"/>
        <v>0.043010752688172046</v>
      </c>
      <c r="P73" s="10">
        <f t="shared" si="34"/>
        <v>0.2903225806451613</v>
      </c>
      <c r="Q73" s="10">
        <f t="shared" si="35"/>
        <v>0.40860215053763443</v>
      </c>
      <c r="R73" s="10">
        <f t="shared" si="36"/>
        <v>0.012544802867383513</v>
      </c>
      <c r="S73" s="10">
        <f t="shared" si="37"/>
        <v>0.05913978494623656</v>
      </c>
      <c r="T73" s="10"/>
      <c r="U73" s="10">
        <v>0.5253940455341506</v>
      </c>
      <c r="V73" s="10">
        <f t="shared" si="38"/>
        <v>0.5913978494623656</v>
      </c>
      <c r="W73" s="1"/>
      <c r="X73" s="10">
        <f t="shared" si="39"/>
        <v>0.06600380392821503</v>
      </c>
      <c r="Y73" s="1"/>
      <c r="AA73" s="63"/>
    </row>
    <row r="74" spans="1:27" ht="15">
      <c r="A74" s="20"/>
      <c r="B74" s="1" t="s">
        <v>34</v>
      </c>
      <c r="D74" s="69">
        <v>205</v>
      </c>
      <c r="E74" s="69">
        <v>7</v>
      </c>
      <c r="F74" s="69">
        <v>103</v>
      </c>
      <c r="G74" s="69">
        <v>266</v>
      </c>
      <c r="H74" s="69">
        <v>155</v>
      </c>
      <c r="I74" s="69">
        <v>1</v>
      </c>
      <c r="J74" s="69">
        <v>44</v>
      </c>
      <c r="K74" s="1">
        <f t="shared" si="29"/>
        <v>781</v>
      </c>
      <c r="L74" s="9">
        <f t="shared" si="30"/>
        <v>626</v>
      </c>
      <c r="M74" s="10">
        <f t="shared" si="31"/>
        <v>0.26248399487836105</v>
      </c>
      <c r="N74" s="10">
        <f t="shared" si="32"/>
        <v>0.008962868117797696</v>
      </c>
      <c r="O74" s="10">
        <f t="shared" si="33"/>
        <v>0.13188220230473752</v>
      </c>
      <c r="P74" s="10">
        <f t="shared" si="34"/>
        <v>0.3405889884763124</v>
      </c>
      <c r="Q74" s="10">
        <f t="shared" si="35"/>
        <v>0.19846350832266324</v>
      </c>
      <c r="R74" s="10">
        <f t="shared" si="36"/>
        <v>0.0012804097311139564</v>
      </c>
      <c r="S74" s="10">
        <f t="shared" si="37"/>
        <v>0.056338028169014086</v>
      </c>
      <c r="T74" s="10"/>
      <c r="U74" s="10">
        <v>0.7931472081218274</v>
      </c>
      <c r="V74" s="10">
        <f t="shared" si="38"/>
        <v>0.8015364916773368</v>
      </c>
      <c r="W74" s="1"/>
      <c r="X74" s="10">
        <f t="shared" si="39"/>
        <v>0.008389283555509386</v>
      </c>
      <c r="Y74" s="1"/>
      <c r="AA74" s="63"/>
    </row>
    <row r="75" spans="1:27" ht="15">
      <c r="A75" s="20"/>
      <c r="B75" s="1" t="s">
        <v>35</v>
      </c>
      <c r="D75" s="69">
        <v>142</v>
      </c>
      <c r="E75" s="69">
        <v>4</v>
      </c>
      <c r="F75" s="69">
        <v>36</v>
      </c>
      <c r="G75" s="69">
        <v>346</v>
      </c>
      <c r="H75" s="69">
        <v>81</v>
      </c>
      <c r="I75" s="72"/>
      <c r="J75" s="69">
        <v>40</v>
      </c>
      <c r="K75" s="1">
        <f t="shared" si="29"/>
        <v>649</v>
      </c>
      <c r="L75" s="9">
        <f t="shared" si="30"/>
        <v>568</v>
      </c>
      <c r="M75" s="10">
        <f t="shared" si="31"/>
        <v>0.21879815100154082</v>
      </c>
      <c r="N75" s="10">
        <f t="shared" si="32"/>
        <v>0.0061633281972265025</v>
      </c>
      <c r="O75" s="10">
        <f t="shared" si="33"/>
        <v>0.05546995377503852</v>
      </c>
      <c r="P75" s="10">
        <f t="shared" si="34"/>
        <v>0.5331278890600925</v>
      </c>
      <c r="Q75" s="10">
        <f t="shared" si="35"/>
        <v>0.12480739599383667</v>
      </c>
      <c r="R75" s="10">
        <f t="shared" si="36"/>
        <v>0</v>
      </c>
      <c r="S75" s="10">
        <f t="shared" si="37"/>
        <v>0.061633281972265024</v>
      </c>
      <c r="T75" s="10"/>
      <c r="U75" s="10">
        <v>0.864329268292683</v>
      </c>
      <c r="V75" s="10">
        <f t="shared" si="38"/>
        <v>0.8751926040061633</v>
      </c>
      <c r="W75" s="1"/>
      <c r="X75" s="10">
        <f t="shared" si="39"/>
        <v>0.010863335713480304</v>
      </c>
      <c r="Y75" s="1"/>
      <c r="AA75" s="63"/>
    </row>
    <row r="76" spans="1:27" ht="15">
      <c r="A76" s="20"/>
      <c r="B76" s="1" t="s">
        <v>36</v>
      </c>
      <c r="D76" s="69">
        <v>65</v>
      </c>
      <c r="E76" s="69">
        <v>4</v>
      </c>
      <c r="F76" s="69">
        <v>17</v>
      </c>
      <c r="G76" s="69">
        <v>177</v>
      </c>
      <c r="H76" s="69">
        <v>338</v>
      </c>
      <c r="I76" s="71">
        <v>2</v>
      </c>
      <c r="J76" s="69">
        <v>45</v>
      </c>
      <c r="K76" s="1">
        <f t="shared" si="29"/>
        <v>648</v>
      </c>
      <c r="L76" s="9">
        <f t="shared" si="30"/>
        <v>310</v>
      </c>
      <c r="M76" s="10">
        <f t="shared" si="31"/>
        <v>0.10030864197530864</v>
      </c>
      <c r="N76" s="10">
        <f t="shared" si="32"/>
        <v>0.006172839506172839</v>
      </c>
      <c r="O76" s="10">
        <f t="shared" si="33"/>
        <v>0.026234567901234566</v>
      </c>
      <c r="P76" s="10">
        <f t="shared" si="34"/>
        <v>0.27314814814814814</v>
      </c>
      <c r="Q76" s="10">
        <f t="shared" si="35"/>
        <v>0.5216049382716049</v>
      </c>
      <c r="R76" s="10">
        <f t="shared" si="36"/>
        <v>0.0030864197530864196</v>
      </c>
      <c r="S76" s="10">
        <f t="shared" si="37"/>
        <v>0.06944444444444445</v>
      </c>
      <c r="T76" s="10"/>
      <c r="U76" s="10">
        <v>0.4916387959866221</v>
      </c>
      <c r="V76" s="10">
        <f t="shared" si="38"/>
        <v>0.4783950617283951</v>
      </c>
      <c r="W76" s="1"/>
      <c r="X76" s="10">
        <f t="shared" si="39"/>
        <v>-0.013243734258227002</v>
      </c>
      <c r="Y76" s="1"/>
      <c r="AA76" s="63"/>
    </row>
    <row r="77" spans="1:27" ht="15">
      <c r="A77" s="20"/>
      <c r="B77" s="1" t="s">
        <v>37</v>
      </c>
      <c r="D77" s="69">
        <v>127</v>
      </c>
      <c r="E77" s="69">
        <v>2</v>
      </c>
      <c r="F77" s="69">
        <v>59</v>
      </c>
      <c r="G77" s="69">
        <v>233</v>
      </c>
      <c r="H77" s="69">
        <v>284</v>
      </c>
      <c r="I77" s="72"/>
      <c r="J77" s="69">
        <v>27</v>
      </c>
      <c r="K77" s="1">
        <f t="shared" si="29"/>
        <v>732</v>
      </c>
      <c r="L77" s="9">
        <f t="shared" si="30"/>
        <v>448</v>
      </c>
      <c r="M77" s="10">
        <f t="shared" si="31"/>
        <v>0.17349726775956284</v>
      </c>
      <c r="N77" s="10">
        <f t="shared" si="32"/>
        <v>0.00273224043715847</v>
      </c>
      <c r="O77" s="10">
        <f t="shared" si="33"/>
        <v>0.08060109289617487</v>
      </c>
      <c r="P77" s="10">
        <f t="shared" si="34"/>
        <v>0.31830601092896177</v>
      </c>
      <c r="Q77" s="10">
        <f t="shared" si="35"/>
        <v>0.3879781420765027</v>
      </c>
      <c r="R77" s="10">
        <f t="shared" si="36"/>
        <v>0</v>
      </c>
      <c r="S77" s="10">
        <f t="shared" si="37"/>
        <v>0.036885245901639344</v>
      </c>
      <c r="T77" s="10"/>
      <c r="U77" s="10">
        <v>0.5757162346521146</v>
      </c>
      <c r="V77" s="10">
        <f t="shared" si="38"/>
        <v>0.6120218579234973</v>
      </c>
      <c r="W77" s="1"/>
      <c r="X77" s="10">
        <f t="shared" si="39"/>
        <v>0.03630562327138265</v>
      </c>
      <c r="Y77" s="1"/>
      <c r="AA77" s="63"/>
    </row>
    <row r="78" spans="1:27" ht="12.75" customHeight="1">
      <c r="A78" s="20"/>
      <c r="B78" s="1" t="s">
        <v>38</v>
      </c>
      <c r="D78" s="69">
        <v>266</v>
      </c>
      <c r="E78" s="71">
        <v>3</v>
      </c>
      <c r="F78" s="69">
        <v>133</v>
      </c>
      <c r="G78" s="69">
        <v>171</v>
      </c>
      <c r="H78" s="69">
        <v>197</v>
      </c>
      <c r="I78" s="71">
        <v>2</v>
      </c>
      <c r="J78" s="69">
        <v>57</v>
      </c>
      <c r="K78" s="1">
        <f t="shared" si="29"/>
        <v>829</v>
      </c>
      <c r="L78" s="9">
        <f t="shared" si="30"/>
        <v>632</v>
      </c>
      <c r="M78" s="10">
        <f t="shared" si="31"/>
        <v>0.3208685162846803</v>
      </c>
      <c r="N78" s="10">
        <f t="shared" si="32"/>
        <v>0.0036188178528347406</v>
      </c>
      <c r="O78" s="10">
        <f t="shared" si="33"/>
        <v>0.16043425814234016</v>
      </c>
      <c r="P78" s="10">
        <f t="shared" si="34"/>
        <v>0.20627261761158022</v>
      </c>
      <c r="Q78" s="10">
        <f t="shared" si="35"/>
        <v>0.2376357056694813</v>
      </c>
      <c r="R78" s="10">
        <f t="shared" si="36"/>
        <v>0.0024125452352231603</v>
      </c>
      <c r="S78" s="10">
        <f t="shared" si="37"/>
        <v>0.06875753920386007</v>
      </c>
      <c r="T78" s="10"/>
      <c r="U78" s="10">
        <v>0.7354037267080745</v>
      </c>
      <c r="V78" s="10">
        <f t="shared" si="38"/>
        <v>0.7623642943305187</v>
      </c>
      <c r="W78" s="1"/>
      <c r="X78" s="10">
        <f t="shared" si="39"/>
        <v>0.026960567622444143</v>
      </c>
      <c r="Y78" s="1"/>
      <c r="AA78" s="63"/>
    </row>
    <row r="79" spans="1:27" ht="15">
      <c r="A79" s="20"/>
      <c r="B79" s="1" t="s">
        <v>39</v>
      </c>
      <c r="D79" s="69">
        <v>102</v>
      </c>
      <c r="E79" s="69">
        <v>2</v>
      </c>
      <c r="F79" s="69">
        <v>21</v>
      </c>
      <c r="G79" s="69">
        <v>92</v>
      </c>
      <c r="H79" s="69">
        <v>479</v>
      </c>
      <c r="I79" s="71">
        <v>2</v>
      </c>
      <c r="J79" s="69">
        <v>62</v>
      </c>
      <c r="K79" s="1">
        <f t="shared" si="29"/>
        <v>760</v>
      </c>
      <c r="L79" s="9">
        <f t="shared" si="30"/>
        <v>281</v>
      </c>
      <c r="M79" s="10">
        <f t="shared" si="31"/>
        <v>0.13421052631578947</v>
      </c>
      <c r="N79" s="10">
        <f t="shared" si="32"/>
        <v>0.002631578947368421</v>
      </c>
      <c r="O79" s="10">
        <f t="shared" si="33"/>
        <v>0.02763157894736842</v>
      </c>
      <c r="P79" s="10">
        <f t="shared" si="34"/>
        <v>0.12105263157894737</v>
      </c>
      <c r="Q79" s="10">
        <f t="shared" si="35"/>
        <v>0.6302631578947369</v>
      </c>
      <c r="R79" s="10">
        <f t="shared" si="36"/>
        <v>0.002631578947368421</v>
      </c>
      <c r="S79" s="10">
        <f t="shared" si="37"/>
        <v>0.08157894736842106</v>
      </c>
      <c r="T79" s="10"/>
      <c r="U79" s="10">
        <v>0.35935397039030953</v>
      </c>
      <c r="V79" s="10">
        <f t="shared" si="38"/>
        <v>0.36973684210526314</v>
      </c>
      <c r="W79" s="1"/>
      <c r="X79" s="10">
        <f t="shared" si="39"/>
        <v>0.010382871714953612</v>
      </c>
      <c r="Y79" s="1"/>
      <c r="AA79" s="63"/>
    </row>
    <row r="80" spans="1:27" ht="15">
      <c r="A80" s="20"/>
      <c r="B80" s="1" t="s">
        <v>40</v>
      </c>
      <c r="D80" s="69">
        <v>98</v>
      </c>
      <c r="E80" s="69">
        <v>1</v>
      </c>
      <c r="F80" s="69">
        <v>100</v>
      </c>
      <c r="G80" s="69">
        <v>343</v>
      </c>
      <c r="H80" s="69">
        <v>183</v>
      </c>
      <c r="I80" s="72"/>
      <c r="J80" s="69">
        <v>49</v>
      </c>
      <c r="K80" s="1">
        <f t="shared" si="29"/>
        <v>774</v>
      </c>
      <c r="L80" s="9">
        <f t="shared" si="30"/>
        <v>591</v>
      </c>
      <c r="M80" s="10">
        <f t="shared" si="31"/>
        <v>0.12661498708010335</v>
      </c>
      <c r="N80" s="10">
        <f t="shared" si="32"/>
        <v>0.0012919896640826874</v>
      </c>
      <c r="O80" s="10">
        <f t="shared" si="33"/>
        <v>0.12919896640826872</v>
      </c>
      <c r="P80" s="10">
        <f t="shared" si="34"/>
        <v>0.44315245478036175</v>
      </c>
      <c r="Q80" s="10">
        <f t="shared" si="35"/>
        <v>0.2364341085271318</v>
      </c>
      <c r="R80" s="10">
        <f t="shared" si="36"/>
        <v>0</v>
      </c>
      <c r="S80" s="10">
        <f t="shared" si="37"/>
        <v>0.06330749354005168</v>
      </c>
      <c r="T80" s="10"/>
      <c r="U80" s="10">
        <v>0.7519582245430809</v>
      </c>
      <c r="V80" s="10">
        <f t="shared" si="38"/>
        <v>0.7635658914728682</v>
      </c>
      <c r="W80" s="1"/>
      <c r="X80" s="10">
        <f t="shared" si="39"/>
        <v>0.01160766692978732</v>
      </c>
      <c r="Y80" s="1"/>
      <c r="AA80" s="63"/>
    </row>
    <row r="81" spans="1:27" ht="12.75">
      <c r="A81" s="20"/>
      <c r="B81" s="1" t="s">
        <v>132</v>
      </c>
      <c r="D81" s="36">
        <v>4</v>
      </c>
      <c r="E81" s="36"/>
      <c r="F81" s="36">
        <v>3</v>
      </c>
      <c r="G81" s="36">
        <v>7</v>
      </c>
      <c r="H81" s="36">
        <v>80</v>
      </c>
      <c r="I81" s="36">
        <v>2</v>
      </c>
      <c r="J81" s="36">
        <v>13</v>
      </c>
      <c r="K81" s="1">
        <f t="shared" si="29"/>
        <v>109</v>
      </c>
      <c r="L81" s="9">
        <f t="shared" si="30"/>
        <v>29</v>
      </c>
      <c r="M81" s="10">
        <f t="shared" si="31"/>
        <v>0.03669724770642202</v>
      </c>
      <c r="N81" s="10">
        <f t="shared" si="32"/>
        <v>0</v>
      </c>
      <c r="O81" s="10">
        <f t="shared" si="33"/>
        <v>0.027522935779816515</v>
      </c>
      <c r="P81" s="10">
        <f t="shared" si="34"/>
        <v>0.06422018348623854</v>
      </c>
      <c r="Q81" s="10">
        <f t="shared" si="35"/>
        <v>0.7339449541284404</v>
      </c>
      <c r="R81" s="10">
        <f t="shared" si="36"/>
        <v>0.01834862385321101</v>
      </c>
      <c r="S81" s="10">
        <f t="shared" si="37"/>
        <v>0.11926605504587157</v>
      </c>
      <c r="T81" s="10"/>
      <c r="U81" s="10">
        <v>0.25663716814159293</v>
      </c>
      <c r="V81" s="10">
        <f t="shared" si="38"/>
        <v>0.26605504587155965</v>
      </c>
      <c r="W81" s="1"/>
      <c r="X81" s="10">
        <f t="shared" si="39"/>
        <v>0.009417877729966717</v>
      </c>
      <c r="Y81" s="1"/>
      <c r="AA81" s="63"/>
    </row>
    <row r="82" spans="1:27" ht="12.75">
      <c r="A82" s="20"/>
      <c r="D82" s="41"/>
      <c r="E82" s="41"/>
      <c r="F82" s="41"/>
      <c r="G82" s="41"/>
      <c r="H82" s="41"/>
      <c r="I82" s="41"/>
      <c r="J82" s="41"/>
      <c r="K82" s="1"/>
      <c r="L82" s="9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20"/>
      <c r="X82" s="10"/>
      <c r="Y82" s="1"/>
      <c r="AA82" s="63"/>
    </row>
    <row r="83" spans="1:27" s="5" customFormat="1" ht="15">
      <c r="A83" s="30"/>
      <c r="B83" s="9" t="s">
        <v>3</v>
      </c>
      <c r="C83" s="9"/>
      <c r="D83" s="19">
        <f aca="true" t="shared" si="40" ref="D83:J83">SUM(D71:D81)</f>
        <v>1426</v>
      </c>
      <c r="E83" s="19">
        <f t="shared" si="40"/>
        <v>29</v>
      </c>
      <c r="F83" s="19">
        <f t="shared" si="40"/>
        <v>540</v>
      </c>
      <c r="G83" s="19">
        <f t="shared" si="40"/>
        <v>2123</v>
      </c>
      <c r="H83" s="19">
        <f t="shared" si="40"/>
        <v>2630</v>
      </c>
      <c r="I83" s="19">
        <f t="shared" si="40"/>
        <v>16</v>
      </c>
      <c r="J83" s="19">
        <f t="shared" si="40"/>
        <v>461</v>
      </c>
      <c r="K83" s="18">
        <f>SUM(D83:J83)</f>
        <v>7225</v>
      </c>
      <c r="L83" s="18">
        <f>K83-H83</f>
        <v>4595</v>
      </c>
      <c r="M83" s="56">
        <f>D83/K83</f>
        <v>0.19737024221453286</v>
      </c>
      <c r="N83" s="56">
        <f t="shared" si="32"/>
        <v>0.004013840830449827</v>
      </c>
      <c r="O83" s="56">
        <f t="shared" si="33"/>
        <v>0.07474048442906574</v>
      </c>
      <c r="P83" s="56">
        <f t="shared" si="34"/>
        <v>0.293840830449827</v>
      </c>
      <c r="Q83" s="56">
        <f t="shared" si="35"/>
        <v>0.36401384083044985</v>
      </c>
      <c r="R83" s="56">
        <f t="shared" si="36"/>
        <v>0.0022145328719723185</v>
      </c>
      <c r="S83" s="56">
        <f t="shared" si="37"/>
        <v>0.06380622837370242</v>
      </c>
      <c r="T83" s="46"/>
      <c r="U83" s="64">
        <v>0.6252448922474111</v>
      </c>
      <c r="V83" s="51">
        <f>L83/K83</f>
        <v>0.6359861591695501</v>
      </c>
      <c r="W83" s="47"/>
      <c r="X83" s="56">
        <f t="shared" si="39"/>
        <v>0.010741266922139059</v>
      </c>
      <c r="Y83" s="9"/>
      <c r="AA83" s="62"/>
    </row>
    <row r="84" spans="1:25" s="5" customFormat="1" ht="4.5" customHeight="1">
      <c r="A84" s="30"/>
      <c r="B84" s="9"/>
      <c r="C84" s="9"/>
      <c r="D84" s="19"/>
      <c r="E84" s="18"/>
      <c r="F84" s="19"/>
      <c r="G84" s="19"/>
      <c r="H84" s="19"/>
      <c r="I84" s="19"/>
      <c r="J84" s="19"/>
      <c r="K84" s="21"/>
      <c r="L84" s="18"/>
      <c r="M84" s="10"/>
      <c r="N84" s="16"/>
      <c r="O84" s="16"/>
      <c r="P84" s="16"/>
      <c r="Q84" s="16"/>
      <c r="R84" s="16"/>
      <c r="S84" s="16"/>
      <c r="T84" s="16"/>
      <c r="U84" s="16"/>
      <c r="V84" s="17"/>
      <c r="W84" s="9"/>
      <c r="X84" s="16"/>
      <c r="Y84" s="9"/>
    </row>
    <row r="85" spans="1:27" ht="12.75">
      <c r="A85" s="20" t="s">
        <v>70</v>
      </c>
      <c r="B85" s="1" t="s">
        <v>162</v>
      </c>
      <c r="D85" s="1"/>
      <c r="E85" s="1"/>
      <c r="F85" s="1"/>
      <c r="G85" s="1"/>
      <c r="H85" s="1"/>
      <c r="I85" s="1"/>
      <c r="J85" s="1"/>
      <c r="K85" s="1"/>
      <c r="L85" s="9"/>
      <c r="M85" s="10"/>
      <c r="N85" s="10"/>
      <c r="O85" s="10"/>
      <c r="P85" s="10"/>
      <c r="Q85" s="10"/>
      <c r="R85" s="10"/>
      <c r="S85" s="10"/>
      <c r="T85" s="10"/>
      <c r="U85" s="10"/>
      <c r="V85" s="8"/>
      <c r="W85" s="1"/>
      <c r="X85" s="10"/>
      <c r="Y85" s="1"/>
      <c r="AA85" s="63"/>
    </row>
    <row r="86" spans="1:25" ht="12.75">
      <c r="A86" s="20"/>
      <c r="D86" s="1"/>
      <c r="E86" s="1"/>
      <c r="F86" s="1"/>
      <c r="G86" s="1"/>
      <c r="H86" s="1"/>
      <c r="I86" s="1"/>
      <c r="J86" s="1"/>
      <c r="K86" s="1"/>
      <c r="L86" s="9"/>
      <c r="M86" s="10"/>
      <c r="N86" s="10"/>
      <c r="O86" s="10"/>
      <c r="P86" s="10"/>
      <c r="Q86" s="10"/>
      <c r="R86" s="10"/>
      <c r="S86" s="10"/>
      <c r="T86" s="10"/>
      <c r="U86" s="10"/>
      <c r="V86" s="8"/>
      <c r="W86" s="1"/>
      <c r="X86" s="10"/>
      <c r="Y86" s="1"/>
    </row>
    <row r="87" spans="2:24" ht="12.75">
      <c r="B87"/>
      <c r="C87"/>
      <c r="D87" s="38" t="s">
        <v>57</v>
      </c>
      <c r="E87" s="38" t="s">
        <v>50</v>
      </c>
      <c r="F87" s="38" t="s">
        <v>54</v>
      </c>
      <c r="G87" s="38" t="s">
        <v>59</v>
      </c>
      <c r="H87" s="38" t="s">
        <v>61</v>
      </c>
      <c r="I87" s="38" t="s">
        <v>55</v>
      </c>
      <c r="J87" s="38" t="s">
        <v>130</v>
      </c>
      <c r="K87" s="3" t="s">
        <v>3</v>
      </c>
      <c r="L87" s="4" t="s">
        <v>65</v>
      </c>
      <c r="M87" s="3" t="s">
        <v>57</v>
      </c>
      <c r="N87" s="3" t="s">
        <v>50</v>
      </c>
      <c r="O87" s="3" t="s">
        <v>54</v>
      </c>
      <c r="P87" s="3" t="s">
        <v>59</v>
      </c>
      <c r="Q87" s="3" t="s">
        <v>61</v>
      </c>
      <c r="R87" s="38" t="s">
        <v>55</v>
      </c>
      <c r="S87" s="38" t="s">
        <v>130</v>
      </c>
      <c r="T87" s="38"/>
      <c r="U87" s="48"/>
      <c r="W87" s="3" t="s">
        <v>66</v>
      </c>
      <c r="X87" s="2"/>
    </row>
    <row r="88" spans="2:24" ht="12.75">
      <c r="B88"/>
      <c r="C88"/>
      <c r="D88" s="3" t="s">
        <v>50</v>
      </c>
      <c r="E88" s="3" t="s">
        <v>51</v>
      </c>
      <c r="F88" s="3"/>
      <c r="G88" s="3" t="s">
        <v>60</v>
      </c>
      <c r="H88" s="3" t="s">
        <v>62</v>
      </c>
      <c r="I88" s="3" t="s">
        <v>56</v>
      </c>
      <c r="J88" s="3" t="s">
        <v>131</v>
      </c>
      <c r="K88" s="3" t="s">
        <v>64</v>
      </c>
      <c r="L88" s="4" t="s">
        <v>66</v>
      </c>
      <c r="M88" s="3" t="s">
        <v>50</v>
      </c>
      <c r="N88" s="3" t="s">
        <v>51</v>
      </c>
      <c r="O88" s="3"/>
      <c r="P88" s="3" t="s">
        <v>60</v>
      </c>
      <c r="Q88" s="3" t="s">
        <v>62</v>
      </c>
      <c r="R88" s="3" t="s">
        <v>56</v>
      </c>
      <c r="S88" s="3" t="s">
        <v>131</v>
      </c>
      <c r="T88" s="3"/>
      <c r="U88" s="48"/>
      <c r="W88" s="3" t="s">
        <v>68</v>
      </c>
      <c r="X88" s="2"/>
    </row>
    <row r="89" spans="2:24" ht="12.75">
      <c r="B89"/>
      <c r="C89"/>
      <c r="D89" s="3" t="s">
        <v>58</v>
      </c>
      <c r="E89" s="3" t="s">
        <v>52</v>
      </c>
      <c r="F89" s="3"/>
      <c r="G89" s="3"/>
      <c r="H89" s="3" t="s">
        <v>59</v>
      </c>
      <c r="I89" s="3"/>
      <c r="J89" s="3"/>
      <c r="L89" s="4" t="s">
        <v>64</v>
      </c>
      <c r="M89" s="3" t="s">
        <v>58</v>
      </c>
      <c r="N89" s="3" t="s">
        <v>52</v>
      </c>
      <c r="O89" s="3"/>
      <c r="P89" s="3"/>
      <c r="Q89" s="3" t="s">
        <v>59</v>
      </c>
      <c r="R89" s="3"/>
      <c r="S89" s="3"/>
      <c r="T89" s="3"/>
      <c r="U89" s="48"/>
      <c r="W89" s="2"/>
      <c r="X89" s="2"/>
    </row>
    <row r="90" spans="2:24" ht="12.75">
      <c r="B90"/>
      <c r="C90"/>
      <c r="D90" s="3" t="s">
        <v>59</v>
      </c>
      <c r="E90" s="3" t="s">
        <v>53</v>
      </c>
      <c r="F90" s="3"/>
      <c r="G90" s="3"/>
      <c r="H90" s="3" t="s">
        <v>63</v>
      </c>
      <c r="I90" s="3"/>
      <c r="J90" s="3"/>
      <c r="K90" s="3"/>
      <c r="L90" s="4"/>
      <c r="M90" s="3" t="s">
        <v>59</v>
      </c>
      <c r="N90" s="3" t="s">
        <v>53</v>
      </c>
      <c r="O90" s="3"/>
      <c r="P90" s="3"/>
      <c r="Q90" s="3" t="s">
        <v>63</v>
      </c>
      <c r="R90" s="3"/>
      <c r="S90" s="3"/>
      <c r="T90" s="3"/>
      <c r="U90" s="50" t="s">
        <v>207</v>
      </c>
      <c r="V90" s="13" t="s">
        <v>206</v>
      </c>
      <c r="W90" s="2"/>
      <c r="X90" s="3" t="s">
        <v>67</v>
      </c>
    </row>
    <row r="91" spans="2:22" ht="12.75">
      <c r="B91" s="5" t="s">
        <v>74</v>
      </c>
      <c r="C91"/>
      <c r="L91"/>
      <c r="V91"/>
    </row>
    <row r="92" spans="1:25" ht="15">
      <c r="A92" s="20"/>
      <c r="B92" s="1" t="s">
        <v>42</v>
      </c>
      <c r="D92" s="69">
        <v>359</v>
      </c>
      <c r="E92" s="69">
        <v>2</v>
      </c>
      <c r="F92" s="69">
        <v>175</v>
      </c>
      <c r="G92" s="69">
        <v>789</v>
      </c>
      <c r="H92" s="69">
        <v>751</v>
      </c>
      <c r="I92" s="72"/>
      <c r="J92" s="69">
        <v>121</v>
      </c>
      <c r="K92" s="14">
        <f aca="true" t="shared" si="41" ref="K92:K98">SUM(D92:J92)</f>
        <v>2197</v>
      </c>
      <c r="L92" s="15">
        <f aca="true" t="shared" si="42" ref="L92:L97">K92-H92</f>
        <v>1446</v>
      </c>
      <c r="M92" s="10">
        <f>D92/K92</f>
        <v>0.16340464269458352</v>
      </c>
      <c r="N92" s="10">
        <f>E92/K92</f>
        <v>0.0009103322712790169</v>
      </c>
      <c r="O92" s="10">
        <f>F92/K92</f>
        <v>0.07965407373691398</v>
      </c>
      <c r="P92" s="10">
        <f>G92/K92</f>
        <v>0.35912608101957216</v>
      </c>
      <c r="Q92" s="10">
        <f>H92/K92</f>
        <v>0.3418297678652708</v>
      </c>
      <c r="R92" s="10">
        <f>I92/K92</f>
        <v>0</v>
      </c>
      <c r="S92" s="10">
        <f>J92/K92</f>
        <v>0.05507510241238052</v>
      </c>
      <c r="T92" s="10"/>
      <c r="U92" s="10">
        <v>0.6533989266547406</v>
      </c>
      <c r="V92" s="10">
        <f>L92/K92</f>
        <v>0.6581702321347291</v>
      </c>
      <c r="W92" s="1"/>
      <c r="X92" s="10">
        <f>V92-U92</f>
        <v>0.004771305479988497</v>
      </c>
      <c r="Y92" s="1"/>
    </row>
    <row r="93" spans="1:25" ht="15">
      <c r="A93" s="20"/>
      <c r="B93" s="1" t="s">
        <v>43</v>
      </c>
      <c r="D93" s="69">
        <v>306</v>
      </c>
      <c r="E93" s="71">
        <v>4</v>
      </c>
      <c r="F93" s="69">
        <v>186</v>
      </c>
      <c r="G93" s="69">
        <v>239</v>
      </c>
      <c r="H93" s="69">
        <v>271</v>
      </c>
      <c r="I93" s="72"/>
      <c r="J93" s="69">
        <v>62</v>
      </c>
      <c r="K93" s="14">
        <f t="shared" si="41"/>
        <v>1068</v>
      </c>
      <c r="L93" s="15">
        <f t="shared" si="42"/>
        <v>797</v>
      </c>
      <c r="M93" s="10">
        <f aca="true" t="shared" si="43" ref="M93:M98">D93/K93</f>
        <v>0.28651685393258425</v>
      </c>
      <c r="N93" s="10">
        <f aca="true" t="shared" si="44" ref="N93:N98">E93/K93</f>
        <v>0.003745318352059925</v>
      </c>
      <c r="O93" s="10">
        <f aca="true" t="shared" si="45" ref="O93:O98">F93/K93</f>
        <v>0.17415730337078653</v>
      </c>
      <c r="P93" s="10">
        <f aca="true" t="shared" si="46" ref="P93:P98">G93/K93</f>
        <v>0.22378277153558052</v>
      </c>
      <c r="Q93" s="10">
        <f aca="true" t="shared" si="47" ref="Q93:Q98">H93/K93</f>
        <v>0.25374531835205993</v>
      </c>
      <c r="R93" s="10">
        <f aca="true" t="shared" si="48" ref="R93:R98">I93/K93</f>
        <v>0</v>
      </c>
      <c r="S93" s="10">
        <f aca="true" t="shared" si="49" ref="S93:S98">J93/K93</f>
        <v>0.05805243445692884</v>
      </c>
      <c r="T93" s="10"/>
      <c r="U93" s="10">
        <v>0.7296564195298373</v>
      </c>
      <c r="V93" s="10">
        <f aca="true" t="shared" si="50" ref="V93:V98">L93/K93</f>
        <v>0.7462546816479401</v>
      </c>
      <c r="W93" s="1"/>
      <c r="X93" s="10">
        <f aca="true" t="shared" si="51" ref="X93:X98">V93-U93</f>
        <v>0.01659826211810278</v>
      </c>
      <c r="Y93" s="1"/>
    </row>
    <row r="94" spans="1:27" ht="15">
      <c r="A94" s="20"/>
      <c r="B94" s="1" t="s">
        <v>44</v>
      </c>
      <c r="D94" s="69">
        <v>304</v>
      </c>
      <c r="E94" s="69">
        <v>9</v>
      </c>
      <c r="F94" s="69">
        <v>201</v>
      </c>
      <c r="G94" s="69">
        <v>640</v>
      </c>
      <c r="H94" s="69">
        <v>1122</v>
      </c>
      <c r="I94" s="71">
        <v>7</v>
      </c>
      <c r="J94" s="69">
        <v>121</v>
      </c>
      <c r="K94" s="14">
        <f t="shared" si="41"/>
        <v>2404</v>
      </c>
      <c r="L94" s="15">
        <f t="shared" si="42"/>
        <v>1282</v>
      </c>
      <c r="M94" s="10">
        <f t="shared" si="43"/>
        <v>0.1264559068219634</v>
      </c>
      <c r="N94" s="10">
        <f t="shared" si="44"/>
        <v>0.0037437603993344427</v>
      </c>
      <c r="O94" s="10">
        <f t="shared" si="45"/>
        <v>0.08361064891846921</v>
      </c>
      <c r="P94" s="10">
        <f t="shared" si="46"/>
        <v>0.26622296173044924</v>
      </c>
      <c r="Q94" s="10">
        <f t="shared" si="47"/>
        <v>0.4667221297836938</v>
      </c>
      <c r="R94" s="10">
        <f t="shared" si="48"/>
        <v>0.0029118136439267887</v>
      </c>
      <c r="S94" s="10">
        <f t="shared" si="49"/>
        <v>0.05033277870216306</v>
      </c>
      <c r="T94" s="10"/>
      <c r="U94" s="10">
        <v>0.5136170212765957</v>
      </c>
      <c r="V94" s="10">
        <f t="shared" si="50"/>
        <v>0.5332778702163061</v>
      </c>
      <c r="W94" s="1"/>
      <c r="X94" s="10">
        <f t="shared" si="51"/>
        <v>0.01966084893971043</v>
      </c>
      <c r="Y94" s="1"/>
      <c r="AA94" s="63"/>
    </row>
    <row r="95" spans="1:27" ht="15">
      <c r="A95" s="20"/>
      <c r="B95" s="1" t="s">
        <v>45</v>
      </c>
      <c r="D95" s="69">
        <v>417</v>
      </c>
      <c r="E95" s="71">
        <v>9</v>
      </c>
      <c r="F95" s="69">
        <v>161</v>
      </c>
      <c r="G95" s="69">
        <v>444</v>
      </c>
      <c r="H95" s="69">
        <v>335</v>
      </c>
      <c r="I95" s="69">
        <v>6</v>
      </c>
      <c r="J95" s="69">
        <v>80</v>
      </c>
      <c r="K95" s="14">
        <f t="shared" si="41"/>
        <v>1452</v>
      </c>
      <c r="L95" s="15">
        <f t="shared" si="42"/>
        <v>1117</v>
      </c>
      <c r="M95" s="10">
        <f t="shared" si="43"/>
        <v>0.2871900826446281</v>
      </c>
      <c r="N95" s="10">
        <f t="shared" si="44"/>
        <v>0.006198347107438017</v>
      </c>
      <c r="O95" s="10">
        <f t="shared" si="45"/>
        <v>0.11088154269972451</v>
      </c>
      <c r="P95" s="10">
        <f t="shared" si="46"/>
        <v>0.30578512396694213</v>
      </c>
      <c r="Q95" s="10">
        <f t="shared" si="47"/>
        <v>0.23071625344352617</v>
      </c>
      <c r="R95" s="10">
        <f t="shared" si="48"/>
        <v>0.004132231404958678</v>
      </c>
      <c r="S95" s="10">
        <f t="shared" si="49"/>
        <v>0.05509641873278237</v>
      </c>
      <c r="T95" s="10"/>
      <c r="U95" s="10">
        <v>0.7482941622441244</v>
      </c>
      <c r="V95" s="10">
        <f t="shared" si="50"/>
        <v>0.7692837465564738</v>
      </c>
      <c r="W95" s="1"/>
      <c r="X95" s="10">
        <f t="shared" si="51"/>
        <v>0.02098958431234943</v>
      </c>
      <c r="Y95" s="1"/>
      <c r="AA95" s="63"/>
    </row>
    <row r="96" spans="1:27" ht="15">
      <c r="A96" s="20"/>
      <c r="B96" s="1" t="s">
        <v>46</v>
      </c>
      <c r="D96" s="69">
        <v>495</v>
      </c>
      <c r="E96" s="69">
        <v>1</v>
      </c>
      <c r="F96" s="69">
        <v>97</v>
      </c>
      <c r="G96" s="69">
        <v>293</v>
      </c>
      <c r="H96" s="69">
        <v>972</v>
      </c>
      <c r="I96" s="69">
        <v>4</v>
      </c>
      <c r="J96" s="69">
        <v>146</v>
      </c>
      <c r="K96" s="14">
        <f t="shared" si="41"/>
        <v>2008</v>
      </c>
      <c r="L96" s="15">
        <f t="shared" si="42"/>
        <v>1036</v>
      </c>
      <c r="M96" s="10">
        <f t="shared" si="43"/>
        <v>0.24651394422310757</v>
      </c>
      <c r="N96" s="10">
        <f t="shared" si="44"/>
        <v>0.00049800796812749</v>
      </c>
      <c r="O96" s="10">
        <f t="shared" si="45"/>
        <v>0.04830677290836653</v>
      </c>
      <c r="P96" s="10">
        <f t="shared" si="46"/>
        <v>0.1459163346613546</v>
      </c>
      <c r="Q96" s="10">
        <f t="shared" si="47"/>
        <v>0.48406374501992033</v>
      </c>
      <c r="R96" s="10">
        <f t="shared" si="48"/>
        <v>0.00199203187250996</v>
      </c>
      <c r="S96" s="10">
        <f t="shared" si="49"/>
        <v>0.07270916334661355</v>
      </c>
      <c r="T96" s="10"/>
      <c r="U96" s="10">
        <v>0.5007720020586721</v>
      </c>
      <c r="V96" s="10">
        <f t="shared" si="50"/>
        <v>0.5159362549800797</v>
      </c>
      <c r="W96" s="1"/>
      <c r="X96" s="10">
        <f t="shared" si="51"/>
        <v>0.01516425292140755</v>
      </c>
      <c r="Y96" s="1"/>
      <c r="AA96" s="63"/>
    </row>
    <row r="97" spans="1:27" ht="15">
      <c r="A97" s="20"/>
      <c r="B97" s="1" t="s">
        <v>41</v>
      </c>
      <c r="D97" s="69">
        <v>84</v>
      </c>
      <c r="E97" s="69">
        <v>5</v>
      </c>
      <c r="F97" s="69">
        <v>5</v>
      </c>
      <c r="G97" s="69">
        <v>85</v>
      </c>
      <c r="H97" s="69">
        <v>108</v>
      </c>
      <c r="I97" s="72"/>
      <c r="J97" s="69">
        <v>29</v>
      </c>
      <c r="K97" s="14">
        <f t="shared" si="41"/>
        <v>316</v>
      </c>
      <c r="L97" s="15">
        <f t="shared" si="42"/>
        <v>208</v>
      </c>
      <c r="M97" s="10">
        <f t="shared" si="43"/>
        <v>0.26582278481012656</v>
      </c>
      <c r="N97" s="10">
        <f t="shared" si="44"/>
        <v>0.015822784810126583</v>
      </c>
      <c r="O97" s="10">
        <f t="shared" si="45"/>
        <v>0.015822784810126583</v>
      </c>
      <c r="P97" s="10">
        <f t="shared" si="46"/>
        <v>0.2689873417721519</v>
      </c>
      <c r="Q97" s="10">
        <f t="shared" si="47"/>
        <v>0.34177215189873417</v>
      </c>
      <c r="R97" s="10">
        <f t="shared" si="48"/>
        <v>0</v>
      </c>
      <c r="S97" s="10">
        <f t="shared" si="49"/>
        <v>0.09177215189873418</v>
      </c>
      <c r="T97" s="10"/>
      <c r="U97" s="10">
        <v>0.5954198473282443</v>
      </c>
      <c r="V97" s="10">
        <f t="shared" si="50"/>
        <v>0.6582278481012658</v>
      </c>
      <c r="W97" s="1"/>
      <c r="X97" s="10">
        <f t="shared" si="51"/>
        <v>0.06280800077302151</v>
      </c>
      <c r="Y97" s="1"/>
      <c r="AA97" s="63"/>
    </row>
    <row r="98" spans="1:27" s="5" customFormat="1" ht="15">
      <c r="A98" s="30"/>
      <c r="B98" s="9" t="s">
        <v>3</v>
      </c>
      <c r="C98" s="9"/>
      <c r="D98" s="19">
        <f>SUM(D92:D97)</f>
        <v>1965</v>
      </c>
      <c r="E98" s="19">
        <f aca="true" t="shared" si="52" ref="E98:J98">SUM(E92:E97)</f>
        <v>30</v>
      </c>
      <c r="F98" s="19">
        <f t="shared" si="52"/>
        <v>825</v>
      </c>
      <c r="G98" s="19">
        <f t="shared" si="52"/>
        <v>2490</v>
      </c>
      <c r="H98" s="19">
        <f t="shared" si="52"/>
        <v>3559</v>
      </c>
      <c r="I98" s="19">
        <f t="shared" si="52"/>
        <v>17</v>
      </c>
      <c r="J98" s="19">
        <f t="shared" si="52"/>
        <v>559</v>
      </c>
      <c r="K98" s="19">
        <f t="shared" si="41"/>
        <v>9445</v>
      </c>
      <c r="L98" s="19">
        <f>SUM(L92:L97)</f>
        <v>5886</v>
      </c>
      <c r="M98" s="56">
        <f t="shared" si="43"/>
        <v>0.20804658549497088</v>
      </c>
      <c r="N98" s="56">
        <f t="shared" si="44"/>
        <v>0.0031762837480148226</v>
      </c>
      <c r="O98" s="56">
        <f t="shared" si="45"/>
        <v>0.08734780307040763</v>
      </c>
      <c r="P98" s="56">
        <f t="shared" si="46"/>
        <v>0.2636315510852303</v>
      </c>
      <c r="Q98" s="56">
        <f t="shared" si="47"/>
        <v>0.3768131286394918</v>
      </c>
      <c r="R98" s="56">
        <f t="shared" si="48"/>
        <v>0.0017998941238750663</v>
      </c>
      <c r="S98" s="56">
        <f t="shared" si="49"/>
        <v>0.05918475383800953</v>
      </c>
      <c r="T98" s="46"/>
      <c r="U98" s="46">
        <v>0.6065047608858457</v>
      </c>
      <c r="V98" s="56">
        <f t="shared" si="50"/>
        <v>0.6231868713605082</v>
      </c>
      <c r="W98" s="56">
        <f>M98/L98</f>
        <v>3.5346005011038205E-05</v>
      </c>
      <c r="X98" s="56">
        <f t="shared" si="51"/>
        <v>0.016682110474662504</v>
      </c>
      <c r="Y98" s="9"/>
      <c r="AA98" s="62"/>
    </row>
    <row r="99" spans="1:27" s="5" customFormat="1" ht="15">
      <c r="A99" s="30"/>
      <c r="B99" s="9"/>
      <c r="C99" s="9"/>
      <c r="D99" s="19"/>
      <c r="E99" s="19"/>
      <c r="F99" s="19"/>
      <c r="G99" s="19"/>
      <c r="H99" s="19"/>
      <c r="I99" s="19"/>
      <c r="J99" s="19"/>
      <c r="K99" s="19"/>
      <c r="L99" s="19"/>
      <c r="M99" s="16"/>
      <c r="N99" s="16"/>
      <c r="O99" s="16"/>
      <c r="P99" s="16"/>
      <c r="Q99" s="16"/>
      <c r="R99" s="16"/>
      <c r="S99" s="16"/>
      <c r="T99" s="16"/>
      <c r="U99" s="16"/>
      <c r="V99" s="17"/>
      <c r="W99" s="9"/>
      <c r="X99" s="16"/>
      <c r="Y99" s="9"/>
      <c r="AA99" s="62"/>
    </row>
    <row r="100" spans="2:27" ht="12.75">
      <c r="B100" s="5" t="s">
        <v>75</v>
      </c>
      <c r="C100"/>
      <c r="D100" t="s">
        <v>69</v>
      </c>
      <c r="E100" t="s">
        <v>69</v>
      </c>
      <c r="F100" t="s">
        <v>69</v>
      </c>
      <c r="G100" t="s">
        <v>69</v>
      </c>
      <c r="H100" t="s">
        <v>69</v>
      </c>
      <c r="L100"/>
      <c r="V100"/>
      <c r="AA100" s="63"/>
    </row>
    <row r="101" spans="1:25" ht="15">
      <c r="A101" s="20"/>
      <c r="B101" s="1" t="s">
        <v>120</v>
      </c>
      <c r="D101" s="69">
        <v>82</v>
      </c>
      <c r="E101" s="69">
        <v>8</v>
      </c>
      <c r="F101" s="69">
        <v>11</v>
      </c>
      <c r="G101" s="69">
        <v>42</v>
      </c>
      <c r="H101" s="69">
        <v>276</v>
      </c>
      <c r="I101" s="71">
        <v>1</v>
      </c>
      <c r="J101" s="69">
        <v>19</v>
      </c>
      <c r="K101" s="1">
        <f aca="true" t="shared" si="53" ref="K101:K107">SUM(D101:J101)</f>
        <v>439</v>
      </c>
      <c r="L101" s="9">
        <f aca="true" t="shared" si="54" ref="L101:L106">K101-H101</f>
        <v>163</v>
      </c>
      <c r="M101" s="10">
        <f>D101/K101</f>
        <v>0.1867881548974943</v>
      </c>
      <c r="N101" s="10">
        <f>E101/K101</f>
        <v>0.018223234624145785</v>
      </c>
      <c r="O101" s="10">
        <f>F101/K101</f>
        <v>0.025056947608200455</v>
      </c>
      <c r="P101" s="10">
        <f>G101/K101</f>
        <v>0.09567198177676538</v>
      </c>
      <c r="Q101" s="10">
        <f>H101/K101</f>
        <v>0.6287015945330297</v>
      </c>
      <c r="R101" s="10">
        <f>I101/K101</f>
        <v>0.002277904328018223</v>
      </c>
      <c r="S101" s="10">
        <f>J101/K101</f>
        <v>0.04328018223234624</v>
      </c>
      <c r="T101" s="10"/>
      <c r="U101" s="12">
        <v>0.34851936218678814</v>
      </c>
      <c r="V101" s="10">
        <f>L101/K101</f>
        <v>0.3712984054669704</v>
      </c>
      <c r="W101" s="1"/>
      <c r="X101" s="10">
        <f>V101-U101</f>
        <v>0.022779043280182265</v>
      </c>
      <c r="Y101" s="1"/>
    </row>
    <row r="102" spans="1:25" ht="15">
      <c r="A102" s="20"/>
      <c r="B102" s="1" t="s">
        <v>47</v>
      </c>
      <c r="D102" s="69">
        <v>4</v>
      </c>
      <c r="E102" s="70"/>
      <c r="F102" s="69">
        <v>1</v>
      </c>
      <c r="G102" s="69">
        <v>6</v>
      </c>
      <c r="H102" s="69">
        <v>62</v>
      </c>
      <c r="I102" s="72"/>
      <c r="J102" s="69">
        <v>5</v>
      </c>
      <c r="K102" s="1">
        <f t="shared" si="53"/>
        <v>78</v>
      </c>
      <c r="L102" s="9">
        <f t="shared" si="54"/>
        <v>16</v>
      </c>
      <c r="M102" s="10">
        <f aca="true" t="shared" si="55" ref="M102:M107">D102/K102</f>
        <v>0.05128205128205128</v>
      </c>
      <c r="N102" s="10">
        <f aca="true" t="shared" si="56" ref="N102:N107">E102/K102</f>
        <v>0</v>
      </c>
      <c r="O102" s="10">
        <f aca="true" t="shared" si="57" ref="O102:O107">F102/K102</f>
        <v>0.01282051282051282</v>
      </c>
      <c r="P102" s="10">
        <f aca="true" t="shared" si="58" ref="P102:P107">G102/K102</f>
        <v>0.07692307692307693</v>
      </c>
      <c r="Q102" s="10">
        <f aca="true" t="shared" si="59" ref="Q102:Q107">H102/K102</f>
        <v>0.7948717948717948</v>
      </c>
      <c r="R102" s="10">
        <f aca="true" t="shared" si="60" ref="R102:R107">I102/K102</f>
        <v>0</v>
      </c>
      <c r="S102" s="10">
        <f aca="true" t="shared" si="61" ref="S102:S107">J102/K102</f>
        <v>0.0641025641025641</v>
      </c>
      <c r="T102" s="10"/>
      <c r="U102" s="12">
        <v>0.2</v>
      </c>
      <c r="V102" s="10">
        <f aca="true" t="shared" si="62" ref="V102:V107">L102/K102</f>
        <v>0.20512820512820512</v>
      </c>
      <c r="W102" s="1"/>
      <c r="X102" s="10">
        <f aca="true" t="shared" si="63" ref="X102:X107">V102-U102</f>
        <v>0.00512820512820511</v>
      </c>
      <c r="Y102" s="1"/>
    </row>
    <row r="103" spans="1:25" ht="15">
      <c r="A103" s="20"/>
      <c r="B103" s="1" t="s">
        <v>208</v>
      </c>
      <c r="D103" s="69"/>
      <c r="E103" s="73"/>
      <c r="F103" s="69"/>
      <c r="G103" s="69"/>
      <c r="H103" s="69"/>
      <c r="I103" s="72"/>
      <c r="J103" s="69"/>
      <c r="K103" s="1"/>
      <c r="L103" s="9"/>
      <c r="M103" s="10"/>
      <c r="N103" s="10"/>
      <c r="O103" s="10"/>
      <c r="P103" s="10"/>
      <c r="Q103" s="10"/>
      <c r="R103" s="10"/>
      <c r="S103" s="10"/>
      <c r="T103" s="10"/>
      <c r="U103" s="12">
        <v>0.5138888888888888</v>
      </c>
      <c r="V103" s="10"/>
      <c r="W103" s="1"/>
      <c r="X103" s="10">
        <f t="shared" si="63"/>
        <v>-0.5138888888888888</v>
      </c>
      <c r="Y103" s="1"/>
    </row>
    <row r="104" spans="1:27" ht="15">
      <c r="A104" s="20"/>
      <c r="B104" s="1" t="s">
        <v>48</v>
      </c>
      <c r="D104" s="69">
        <v>34</v>
      </c>
      <c r="E104" s="71">
        <v>1</v>
      </c>
      <c r="F104" s="69">
        <v>7</v>
      </c>
      <c r="G104" s="69">
        <v>24</v>
      </c>
      <c r="H104" s="69">
        <v>80</v>
      </c>
      <c r="I104" s="69">
        <v>2</v>
      </c>
      <c r="J104" s="69">
        <v>10</v>
      </c>
      <c r="K104" s="1">
        <f t="shared" si="53"/>
        <v>158</v>
      </c>
      <c r="L104" s="9">
        <f t="shared" si="54"/>
        <v>78</v>
      </c>
      <c r="M104" s="10">
        <f t="shared" si="55"/>
        <v>0.21518987341772153</v>
      </c>
      <c r="N104" s="10">
        <f t="shared" si="56"/>
        <v>0.006329113924050633</v>
      </c>
      <c r="O104" s="10">
        <f t="shared" si="57"/>
        <v>0.04430379746835443</v>
      </c>
      <c r="P104" s="10">
        <f t="shared" si="58"/>
        <v>0.1518987341772152</v>
      </c>
      <c r="Q104" s="10">
        <f t="shared" si="59"/>
        <v>0.5063291139240507</v>
      </c>
      <c r="R104" s="10">
        <f t="shared" si="60"/>
        <v>0.012658227848101266</v>
      </c>
      <c r="S104" s="10">
        <f t="shared" si="61"/>
        <v>0.06329113924050633</v>
      </c>
      <c r="T104" s="10"/>
      <c r="U104" s="12">
        <v>0.4740740740740741</v>
      </c>
      <c r="V104" s="10">
        <f t="shared" si="62"/>
        <v>0.4936708860759494</v>
      </c>
      <c r="W104" s="1"/>
      <c r="X104" s="10">
        <f t="shared" si="63"/>
        <v>0.019596812001875297</v>
      </c>
      <c r="Y104" s="1"/>
      <c r="AA104" s="63"/>
    </row>
    <row r="105" spans="1:27" ht="15">
      <c r="A105" s="20"/>
      <c r="B105" s="1" t="s">
        <v>209</v>
      </c>
      <c r="D105" s="71"/>
      <c r="E105" s="71"/>
      <c r="F105" s="71"/>
      <c r="G105" s="71"/>
      <c r="H105" s="71"/>
      <c r="I105" s="71"/>
      <c r="J105" s="71"/>
      <c r="K105" s="1"/>
      <c r="L105" s="9"/>
      <c r="M105" s="10"/>
      <c r="N105" s="10"/>
      <c r="O105" s="10"/>
      <c r="P105" s="10"/>
      <c r="Q105" s="10"/>
      <c r="R105" s="10"/>
      <c r="S105" s="10"/>
      <c r="T105" s="10"/>
      <c r="U105" s="12">
        <v>0.7777777777777778</v>
      </c>
      <c r="V105" s="10"/>
      <c r="W105" s="1"/>
      <c r="X105" s="10">
        <f t="shared" si="63"/>
        <v>-0.7777777777777778</v>
      </c>
      <c r="Y105" s="1"/>
      <c r="AA105" s="63"/>
    </row>
    <row r="106" spans="1:27" ht="12.75">
      <c r="A106" s="20"/>
      <c r="B106" s="1" t="s">
        <v>146</v>
      </c>
      <c r="D106" s="39">
        <v>64</v>
      </c>
      <c r="E106" s="36">
        <v>2</v>
      </c>
      <c r="F106" s="36">
        <v>31</v>
      </c>
      <c r="G106" s="36">
        <v>74</v>
      </c>
      <c r="H106" s="36">
        <v>263</v>
      </c>
      <c r="I106" s="36">
        <v>0</v>
      </c>
      <c r="J106" s="36">
        <v>18</v>
      </c>
      <c r="K106" s="1">
        <f t="shared" si="53"/>
        <v>452</v>
      </c>
      <c r="L106" s="9">
        <f t="shared" si="54"/>
        <v>189</v>
      </c>
      <c r="M106" s="10">
        <f t="shared" si="55"/>
        <v>0.1415929203539823</v>
      </c>
      <c r="N106" s="10">
        <f t="shared" si="56"/>
        <v>0.004424778761061947</v>
      </c>
      <c r="O106" s="10">
        <f t="shared" si="57"/>
        <v>0.06858407079646017</v>
      </c>
      <c r="P106" s="10">
        <f t="shared" si="58"/>
        <v>0.16371681415929204</v>
      </c>
      <c r="Q106" s="10">
        <f t="shared" si="59"/>
        <v>0.581858407079646</v>
      </c>
      <c r="R106" s="10">
        <f t="shared" si="60"/>
        <v>0</v>
      </c>
      <c r="S106" s="10">
        <f t="shared" si="61"/>
        <v>0.03982300884955752</v>
      </c>
      <c r="T106" s="10"/>
      <c r="U106" s="10">
        <v>0.4170124481327801</v>
      </c>
      <c r="V106" s="10">
        <f t="shared" si="62"/>
        <v>0.41814159292035397</v>
      </c>
      <c r="W106" s="1"/>
      <c r="X106" s="10">
        <f t="shared" si="63"/>
        <v>0.0011291447875738658</v>
      </c>
      <c r="Y106" s="1"/>
      <c r="AA106" s="63"/>
    </row>
    <row r="107" spans="1:27" s="5" customFormat="1" ht="15">
      <c r="A107" s="30"/>
      <c r="B107" s="9" t="s">
        <v>3</v>
      </c>
      <c r="C107" s="9"/>
      <c r="D107" s="19">
        <f>SUM(D101:D106)</f>
        <v>184</v>
      </c>
      <c r="E107" s="19">
        <f>SUM(E101:E106)</f>
        <v>11</v>
      </c>
      <c r="F107" s="19">
        <f>SUM(F101:F106)</f>
        <v>50</v>
      </c>
      <c r="G107" s="19">
        <f>SUM(G101:G106)</f>
        <v>146</v>
      </c>
      <c r="H107" s="19">
        <f>SUM(H101:H106)</f>
        <v>681</v>
      </c>
      <c r="I107" s="19">
        <f>SUM(I101:I106)</f>
        <v>3</v>
      </c>
      <c r="J107" s="19">
        <f>SUM(J101:J106)</f>
        <v>52</v>
      </c>
      <c r="K107" s="18">
        <f t="shared" si="53"/>
        <v>1127</v>
      </c>
      <c r="L107" s="18">
        <f>SUM(L101:L106)</f>
        <v>446</v>
      </c>
      <c r="M107" s="56">
        <f t="shared" si="55"/>
        <v>0.16326530612244897</v>
      </c>
      <c r="N107" s="56">
        <f t="shared" si="56"/>
        <v>0.009760425909494233</v>
      </c>
      <c r="O107" s="56">
        <f t="shared" si="57"/>
        <v>0.044365572315882874</v>
      </c>
      <c r="P107" s="56">
        <f t="shared" si="58"/>
        <v>0.129547471162378</v>
      </c>
      <c r="Q107" s="56">
        <f t="shared" si="59"/>
        <v>0.6042590949423248</v>
      </c>
      <c r="R107" s="56">
        <f t="shared" si="60"/>
        <v>0.0026619343389529724</v>
      </c>
      <c r="S107" s="56">
        <f t="shared" si="61"/>
        <v>0.04614019520851819</v>
      </c>
      <c r="T107" s="46"/>
      <c r="U107" s="46">
        <v>0.39198036006546644</v>
      </c>
      <c r="V107" s="56">
        <f t="shared" si="62"/>
        <v>0.39574090505767523</v>
      </c>
      <c r="W107" s="18"/>
      <c r="X107" s="56">
        <f t="shared" si="63"/>
        <v>0.003760544992208792</v>
      </c>
      <c r="Y107" s="9"/>
      <c r="AA107" s="62"/>
    </row>
    <row r="108" spans="1:27" ht="12.75">
      <c r="A108" s="20"/>
      <c r="D108" s="1"/>
      <c r="E108" s="1"/>
      <c r="F108" s="1"/>
      <c r="G108" s="1"/>
      <c r="H108" s="1"/>
      <c r="I108" s="1"/>
      <c r="J108" s="1"/>
      <c r="K108" s="1"/>
      <c r="L108" s="9"/>
      <c r="M108" s="1"/>
      <c r="N108" s="1"/>
      <c r="O108" s="1"/>
      <c r="P108" s="1"/>
      <c r="Q108" s="1"/>
      <c r="R108" s="1"/>
      <c r="S108" s="1"/>
      <c r="T108" s="1"/>
      <c r="V108" s="8"/>
      <c r="W108" s="1"/>
      <c r="X108" s="1"/>
      <c r="Y108" s="1"/>
      <c r="AA108" s="63"/>
    </row>
    <row r="109" spans="1:27" ht="12.75">
      <c r="A109" s="20"/>
      <c r="B109" s="1" t="s">
        <v>203</v>
      </c>
      <c r="D109" s="1"/>
      <c r="E109" s="1" t="s">
        <v>204</v>
      </c>
      <c r="F109" s="1"/>
      <c r="G109" s="1"/>
      <c r="H109" s="1"/>
      <c r="I109" s="1"/>
      <c r="J109" s="1"/>
      <c r="K109" s="1"/>
      <c r="L109" s="9"/>
      <c r="M109" s="1"/>
      <c r="N109" s="1"/>
      <c r="O109" s="1"/>
      <c r="P109" s="1"/>
      <c r="Q109" s="1"/>
      <c r="R109" s="1"/>
      <c r="S109" s="1"/>
      <c r="T109" s="1"/>
      <c r="U109" s="10"/>
      <c r="V109" s="8"/>
      <c r="W109" s="1"/>
      <c r="X109" s="1"/>
      <c r="Y109" s="1"/>
      <c r="AA109" s="63"/>
    </row>
    <row r="110" spans="1:25" ht="12.75">
      <c r="A110" s="20"/>
      <c r="B110" s="1" t="s">
        <v>47</v>
      </c>
      <c r="D110" s="1"/>
      <c r="E110" s="1" t="s">
        <v>49</v>
      </c>
      <c r="F110" s="1"/>
      <c r="G110" s="1"/>
      <c r="H110" s="1"/>
      <c r="I110" s="1"/>
      <c r="J110" s="1"/>
      <c r="K110" s="1"/>
      <c r="L110" s="9"/>
      <c r="M110" s="1"/>
      <c r="N110" s="1"/>
      <c r="O110" s="1"/>
      <c r="P110" s="1"/>
      <c r="Q110" s="1"/>
      <c r="R110" s="1"/>
      <c r="S110" s="1"/>
      <c r="T110" s="1"/>
      <c r="U110" s="10"/>
      <c r="V110" s="8"/>
      <c r="W110" s="1"/>
      <c r="X110" s="1"/>
      <c r="Y110" s="1"/>
    </row>
    <row r="111" spans="1:25" ht="12.75">
      <c r="A111" s="20"/>
      <c r="B111" s="1" t="s">
        <v>48</v>
      </c>
      <c r="D111" s="1"/>
      <c r="E111" s="1" t="s">
        <v>205</v>
      </c>
      <c r="F111" s="1"/>
      <c r="G111" s="1"/>
      <c r="H111" s="1"/>
      <c r="I111" s="1"/>
      <c r="J111" s="1"/>
      <c r="K111" s="1"/>
      <c r="L111" s="9"/>
      <c r="M111" s="1"/>
      <c r="N111" s="1"/>
      <c r="O111" s="1"/>
      <c r="P111" s="1"/>
      <c r="Q111" s="1"/>
      <c r="R111" s="1"/>
      <c r="S111" s="1"/>
      <c r="T111" s="1"/>
      <c r="U111" s="10"/>
      <c r="V111" s="8"/>
      <c r="W111" s="1"/>
      <c r="X111" s="1"/>
      <c r="Y111" s="1"/>
    </row>
    <row r="112" spans="1:25" ht="12.75" customHeight="1">
      <c r="A112" s="20"/>
      <c r="B112" s="1" t="s">
        <v>210</v>
      </c>
      <c r="D112" s="1"/>
      <c r="E112" s="1"/>
      <c r="F112" s="1"/>
      <c r="G112" s="1"/>
      <c r="H112" s="1"/>
      <c r="I112" s="1"/>
      <c r="J112" s="1"/>
      <c r="K112" s="1"/>
      <c r="L112" s="9"/>
      <c r="M112" s="1"/>
      <c r="N112" s="1"/>
      <c r="O112" s="1"/>
      <c r="P112" s="1"/>
      <c r="Q112" s="1"/>
      <c r="R112" s="1"/>
      <c r="S112" s="1"/>
      <c r="T112" s="1"/>
      <c r="U112" s="10"/>
      <c r="V112" s="8"/>
      <c r="W112" s="1"/>
      <c r="X112" s="1"/>
      <c r="Y112" s="1"/>
    </row>
    <row r="113" ht="12.75">
      <c r="B113" s="1" t="s">
        <v>211</v>
      </c>
    </row>
  </sheetData>
  <sheetProtection/>
  <printOptions horizontalCentered="1"/>
  <pageMargins left="0" right="0" top="0.92" bottom="0.71" header="0.5" footer="0.5"/>
  <pageSetup firstPageNumber="1" useFirstPageNumber="1" fitToHeight="0" fitToWidth="1" horizontalDpi="600" verticalDpi="600" orientation="landscape" scale="83" r:id="rId1"/>
  <headerFooter alignWithMargins="0">
    <oddHeader>&amp;C&amp;"Arial,Bold"&amp;12Racial Composition of School Enrollment&amp;"Arial,Regular"&amp;10
October 1, 2018</oddHeader>
    <oddFooter>&amp;L&amp;F&amp;CDes Moines Public Schools&amp;R &amp;P</oddFooter>
  </headerFooter>
  <rowBreaks count="2" manualBreakCount="2">
    <brk id="42" max="255" man="1"/>
    <brk id="85" max="255" man="1"/>
  </rowBreaks>
  <colBreaks count="1" manualBreakCount="1">
    <brk id="1" max="1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J24" sqref="J24:J25"/>
    </sheetView>
  </sheetViews>
  <sheetFormatPr defaultColWidth="9.140625" defaultRowHeight="12.75"/>
  <cols>
    <col min="1" max="1" width="1.7109375" style="0" bestFit="1" customWidth="1"/>
    <col min="2" max="2" width="5.28125" style="5" customWidth="1"/>
    <col min="3" max="3" width="11.57421875" style="0" customWidth="1"/>
    <col min="4" max="4" width="9.8515625" style="0" bestFit="1" customWidth="1"/>
    <col min="5" max="5" width="8.421875" style="0" bestFit="1" customWidth="1"/>
    <col min="6" max="6" width="8.8515625" style="0" bestFit="1" customWidth="1"/>
    <col min="7" max="7" width="9.140625" style="0" bestFit="1" customWidth="1"/>
    <col min="8" max="9" width="8.7109375" style="0" customWidth="1"/>
    <col min="10" max="10" width="11.00390625" style="0" bestFit="1" customWidth="1"/>
    <col min="11" max="11" width="1.7109375" style="24" bestFit="1" customWidth="1"/>
  </cols>
  <sheetData>
    <row r="1" spans="3:11" s="33" customFormat="1" ht="51.75" customHeight="1">
      <c r="C1" s="34" t="s">
        <v>99</v>
      </c>
      <c r="D1" s="34" t="s">
        <v>100</v>
      </c>
      <c r="E1" s="34" t="s">
        <v>134</v>
      </c>
      <c r="F1" s="34" t="s">
        <v>102</v>
      </c>
      <c r="G1" s="34" t="s">
        <v>103</v>
      </c>
      <c r="H1" s="34" t="s">
        <v>129</v>
      </c>
      <c r="I1" s="34" t="s">
        <v>136</v>
      </c>
      <c r="J1" s="34" t="s">
        <v>104</v>
      </c>
      <c r="K1" s="24" t="s">
        <v>70</v>
      </c>
    </row>
    <row r="2" spans="2:10" ht="15">
      <c r="B2" s="5">
        <v>2008</v>
      </c>
      <c r="C2" s="14">
        <v>5958</v>
      </c>
      <c r="D2" s="14">
        <v>162</v>
      </c>
      <c r="E2" s="14">
        <v>1678</v>
      </c>
      <c r="F2" s="14">
        <v>5286</v>
      </c>
      <c r="G2" s="14">
        <v>18649</v>
      </c>
      <c r="H2" s="45"/>
      <c r="I2" s="45"/>
      <c r="J2" s="25">
        <f>SUM(C2:I2)</f>
        <v>31733</v>
      </c>
    </row>
    <row r="3" spans="2:10" ht="12.75">
      <c r="B3" s="5">
        <v>2009</v>
      </c>
      <c r="C3" s="14">
        <v>5387</v>
      </c>
      <c r="D3" s="14">
        <v>136</v>
      </c>
      <c r="E3" s="14">
        <v>1652</v>
      </c>
      <c r="F3" s="14">
        <v>6416</v>
      </c>
      <c r="G3" s="14">
        <v>16410</v>
      </c>
      <c r="H3" s="14">
        <v>42</v>
      </c>
      <c r="I3" s="14">
        <v>1881</v>
      </c>
      <c r="J3" s="25">
        <f aca="true" t="shared" si="0" ref="J3:J12">SUM(C3:I3)</f>
        <v>31924</v>
      </c>
    </row>
    <row r="4" spans="2:10" ht="12.75">
      <c r="B4" s="5">
        <v>2010</v>
      </c>
      <c r="C4" s="43">
        <v>5354</v>
      </c>
      <c r="D4" s="43">
        <v>130</v>
      </c>
      <c r="E4" s="43">
        <v>1770</v>
      </c>
      <c r="F4" s="43">
        <v>6701</v>
      </c>
      <c r="G4" s="43">
        <v>15953</v>
      </c>
      <c r="H4" s="43">
        <v>43</v>
      </c>
      <c r="I4" s="43">
        <v>1965</v>
      </c>
      <c r="J4" s="44">
        <f t="shared" si="0"/>
        <v>31916</v>
      </c>
    </row>
    <row r="5" spans="2:10" ht="12.75">
      <c r="B5" s="5">
        <v>2011</v>
      </c>
      <c r="C5" s="43">
        <v>5453</v>
      </c>
      <c r="D5" s="43">
        <v>126</v>
      </c>
      <c r="E5" s="43">
        <v>2019</v>
      </c>
      <c r="F5" s="43">
        <v>7034</v>
      </c>
      <c r="G5" s="43">
        <v>15405</v>
      </c>
      <c r="H5" s="43">
        <v>49</v>
      </c>
      <c r="I5" s="43">
        <v>2004</v>
      </c>
      <c r="J5" s="53">
        <f t="shared" si="0"/>
        <v>32090</v>
      </c>
    </row>
    <row r="6" spans="2:10" ht="12.75">
      <c r="B6" s="5">
        <v>2012</v>
      </c>
      <c r="C6" s="14">
        <v>5634</v>
      </c>
      <c r="D6" s="14">
        <v>142</v>
      </c>
      <c r="E6" s="14">
        <v>2188</v>
      </c>
      <c r="F6" s="14">
        <v>7417</v>
      </c>
      <c r="G6" s="14">
        <v>15245</v>
      </c>
      <c r="H6" s="14">
        <v>48</v>
      </c>
      <c r="I6" s="14">
        <v>2070</v>
      </c>
      <c r="J6" s="28">
        <f t="shared" si="0"/>
        <v>32744</v>
      </c>
    </row>
    <row r="7" spans="2:10" ht="12.75">
      <c r="B7" s="5">
        <v>2013</v>
      </c>
      <c r="C7" s="43">
        <v>5792</v>
      </c>
      <c r="D7" s="43">
        <v>154</v>
      </c>
      <c r="E7" s="43">
        <v>2293</v>
      </c>
      <c r="F7" s="43">
        <v>7765</v>
      </c>
      <c r="G7" s="43">
        <v>14894</v>
      </c>
      <c r="H7" s="43">
        <v>51</v>
      </c>
      <c r="I7" s="43">
        <v>2122</v>
      </c>
      <c r="J7" s="44">
        <f t="shared" si="0"/>
        <v>33071</v>
      </c>
    </row>
    <row r="8" spans="2:10" ht="12.75">
      <c r="B8" s="5">
        <v>2014</v>
      </c>
      <c r="C8" s="25">
        <v>5970</v>
      </c>
      <c r="D8" s="25">
        <v>155</v>
      </c>
      <c r="E8" s="14">
        <v>2435</v>
      </c>
      <c r="F8" s="25">
        <v>8092</v>
      </c>
      <c r="G8" s="25">
        <v>14439</v>
      </c>
      <c r="H8" s="25">
        <v>48</v>
      </c>
      <c r="I8" s="25">
        <v>2155</v>
      </c>
      <c r="J8" s="44">
        <f t="shared" si="0"/>
        <v>33294</v>
      </c>
    </row>
    <row r="9" spans="2:10" ht="12.75">
      <c r="B9" s="5">
        <v>2015</v>
      </c>
      <c r="C9" s="44">
        <v>6103</v>
      </c>
      <c r="D9" s="44">
        <v>173</v>
      </c>
      <c r="E9" s="43">
        <v>2591</v>
      </c>
      <c r="F9" s="44">
        <v>8285</v>
      </c>
      <c r="G9" s="44">
        <v>14193</v>
      </c>
      <c r="H9" s="44">
        <v>50</v>
      </c>
      <c r="I9" s="44">
        <v>2166</v>
      </c>
      <c r="J9" s="44">
        <f t="shared" si="0"/>
        <v>33561</v>
      </c>
    </row>
    <row r="10" spans="2:10" ht="12.75">
      <c r="B10" s="5">
        <v>2016</v>
      </c>
      <c r="C10" s="44">
        <v>6367</v>
      </c>
      <c r="D10" s="44">
        <v>177</v>
      </c>
      <c r="E10" s="43">
        <v>2724</v>
      </c>
      <c r="F10" s="44">
        <v>8638</v>
      </c>
      <c r="G10" s="44">
        <v>13749</v>
      </c>
      <c r="H10" s="44">
        <v>63</v>
      </c>
      <c r="I10" s="44">
        <v>2205</v>
      </c>
      <c r="J10" s="44">
        <f t="shared" si="0"/>
        <v>33923</v>
      </c>
    </row>
    <row r="11" spans="2:10" ht="12.75">
      <c r="B11" s="5">
        <v>2017</v>
      </c>
      <c r="C11" s="61">
        <v>6631</v>
      </c>
      <c r="D11" s="61">
        <v>141</v>
      </c>
      <c r="E11" s="60">
        <v>2749</v>
      </c>
      <c r="F11" s="61">
        <v>8926</v>
      </c>
      <c r="G11" s="61">
        <v>13392</v>
      </c>
      <c r="H11" s="61">
        <v>81</v>
      </c>
      <c r="I11" s="61">
        <v>2216</v>
      </c>
      <c r="J11" s="44">
        <f t="shared" si="0"/>
        <v>34136</v>
      </c>
    </row>
    <row r="12" spans="2:10" ht="15">
      <c r="B12" s="5">
        <v>2018</v>
      </c>
      <c r="C12" s="19">
        <v>6820</v>
      </c>
      <c r="D12" s="19">
        <v>152</v>
      </c>
      <c r="E12" s="19">
        <v>2783</v>
      </c>
      <c r="F12" s="19">
        <v>8909</v>
      </c>
      <c r="G12" s="19">
        <v>12889</v>
      </c>
      <c r="H12" s="19">
        <v>58</v>
      </c>
      <c r="I12" s="19">
        <v>2219</v>
      </c>
      <c r="J12" s="44">
        <f t="shared" si="0"/>
        <v>33830</v>
      </c>
    </row>
    <row r="13" ht="15" customHeight="1"/>
    <row r="14" spans="3:11" ht="51">
      <c r="C14" s="34" t="s">
        <v>99</v>
      </c>
      <c r="D14" s="34" t="s">
        <v>100</v>
      </c>
      <c r="E14" s="34" t="s">
        <v>101</v>
      </c>
      <c r="F14" s="34" t="s">
        <v>102</v>
      </c>
      <c r="G14" s="34" t="s">
        <v>103</v>
      </c>
      <c r="H14" s="34" t="s">
        <v>129</v>
      </c>
      <c r="I14" s="34" t="s">
        <v>136</v>
      </c>
      <c r="J14" s="34" t="s">
        <v>104</v>
      </c>
      <c r="K14" s="24" t="s">
        <v>70</v>
      </c>
    </row>
    <row r="15" spans="2:10" ht="12.75">
      <c r="B15" s="5">
        <v>2008</v>
      </c>
      <c r="C15" s="40">
        <f>C2/J2</f>
        <v>0.1877540730469858</v>
      </c>
      <c r="D15" s="40">
        <f>D2/J2</f>
        <v>0.005105095641760943</v>
      </c>
      <c r="E15" s="40">
        <f>E2/J2</f>
        <v>0.052878706709104085</v>
      </c>
      <c r="F15" s="40">
        <f>F2/J2</f>
        <v>0.16657738001449596</v>
      </c>
      <c r="G15" s="40">
        <f>G2/J2</f>
        <v>0.5876847445876532</v>
      </c>
      <c r="H15" s="12"/>
      <c r="I15" s="12"/>
      <c r="J15" s="12">
        <v>1</v>
      </c>
    </row>
    <row r="16" spans="2:10" ht="12.75">
      <c r="B16" s="5">
        <v>2009</v>
      </c>
      <c r="C16" s="40">
        <f>C3/J3</f>
        <v>0.16874451823079814</v>
      </c>
      <c r="D16" s="40">
        <f>D3/J3</f>
        <v>0.0042601177797268516</v>
      </c>
      <c r="E16" s="40">
        <f>E3/J3</f>
        <v>0.051747901265505575</v>
      </c>
      <c r="F16" s="40">
        <f>F3/J3</f>
        <v>0.20097732113770203</v>
      </c>
      <c r="G16" s="40">
        <f>G3/J3</f>
        <v>0.5140333291567473</v>
      </c>
      <c r="H16" s="12">
        <v>0.001</v>
      </c>
      <c r="I16" s="12">
        <v>0.059</v>
      </c>
      <c r="J16" s="12">
        <v>1</v>
      </c>
    </row>
    <row r="17" spans="2:10" ht="12.75">
      <c r="B17" s="5">
        <v>2010</v>
      </c>
      <c r="C17" s="40">
        <f>C4/J4</f>
        <v>0.16775285123449055</v>
      </c>
      <c r="D17" s="40">
        <f>D4/J4</f>
        <v>0.004073192129339516</v>
      </c>
      <c r="E17" s="40">
        <f>E4/J4</f>
        <v>0.05545807745331495</v>
      </c>
      <c r="F17" s="40">
        <f>F4/J4</f>
        <v>0.20995738814387768</v>
      </c>
      <c r="G17" s="40">
        <f>G4/J4</f>
        <v>0.4998433387642562</v>
      </c>
      <c r="H17" s="40">
        <f aca="true" t="shared" si="1" ref="H17:H24">H4/J4</f>
        <v>0.0013472866273969168</v>
      </c>
      <c r="I17" s="40">
        <f aca="true" t="shared" si="2" ref="I17:I25">I4/J4</f>
        <v>0.06156786564732423</v>
      </c>
      <c r="J17" s="40">
        <f aca="true" t="shared" si="3" ref="J17:J25">J4/J4</f>
        <v>1</v>
      </c>
    </row>
    <row r="18" spans="2:10" ht="12.75">
      <c r="B18" s="5">
        <v>2011</v>
      </c>
      <c r="C18" s="40">
        <f>C5/J5</f>
        <v>0.16992832658148957</v>
      </c>
      <c r="D18" s="40">
        <f>D5/J5</f>
        <v>0.0039264568401371144</v>
      </c>
      <c r="E18" s="40">
        <f>E5/J5</f>
        <v>0.06291679650981614</v>
      </c>
      <c r="F18" s="40">
        <f>F5/J5</f>
        <v>0.21919601121844812</v>
      </c>
      <c r="G18" s="40">
        <f>G5/J5</f>
        <v>0.4800560922405734</v>
      </c>
      <c r="H18" s="40">
        <f t="shared" si="1"/>
        <v>0.0015269554378311001</v>
      </c>
      <c r="I18" s="40">
        <f t="shared" si="2"/>
        <v>0.06244936117170458</v>
      </c>
      <c r="J18" s="40">
        <f t="shared" si="3"/>
        <v>1</v>
      </c>
    </row>
    <row r="19" spans="2:10" ht="12.75">
      <c r="B19" s="5">
        <v>2012</v>
      </c>
      <c r="C19" s="40">
        <f>C6/J6</f>
        <v>0.17206205717077938</v>
      </c>
      <c r="D19" s="40">
        <f>D6/J6</f>
        <v>0.0043366723674566334</v>
      </c>
      <c r="E19" s="40">
        <f>E6/J6</f>
        <v>0.06682140239433179</v>
      </c>
      <c r="F19" s="40">
        <f>F6/J6</f>
        <v>0.22651478133398487</v>
      </c>
      <c r="G19" s="40">
        <f>G6/J6</f>
        <v>0.4655814805765942</v>
      </c>
      <c r="H19" s="40">
        <f t="shared" si="1"/>
        <v>0.0014659174199853407</v>
      </c>
      <c r="I19" s="40">
        <f t="shared" si="2"/>
        <v>0.06321768873686782</v>
      </c>
      <c r="J19" s="40">
        <f t="shared" si="3"/>
        <v>1</v>
      </c>
    </row>
    <row r="20" spans="2:10" ht="12.75">
      <c r="B20" s="5">
        <v>2013</v>
      </c>
      <c r="C20" s="40">
        <f>C7/J7</f>
        <v>0.17513833872577184</v>
      </c>
      <c r="D20" s="40">
        <f>D7/J7</f>
        <v>0.004656647818330259</v>
      </c>
      <c r="E20" s="40">
        <f>E7/J7</f>
        <v>0.06933567173656678</v>
      </c>
      <c r="F20" s="40">
        <f>F7/J7</f>
        <v>0.2347978591515225</v>
      </c>
      <c r="G20" s="40">
        <f>G7/J7</f>
        <v>0.4503643675727979</v>
      </c>
      <c r="H20" s="40">
        <f t="shared" si="1"/>
        <v>0.0015421366151613196</v>
      </c>
      <c r="I20" s="40">
        <f t="shared" si="2"/>
        <v>0.06416497837984941</v>
      </c>
      <c r="J20" s="40">
        <f t="shared" si="3"/>
        <v>1</v>
      </c>
    </row>
    <row r="21" spans="2:10" ht="12.75">
      <c r="B21" s="5">
        <v>2014</v>
      </c>
      <c r="C21" s="40">
        <f>C8/J8</f>
        <v>0.17931158767345468</v>
      </c>
      <c r="D21" s="40">
        <f>D8/J8</f>
        <v>0.004655493482309125</v>
      </c>
      <c r="E21" s="40">
        <f>E8/J8</f>
        <v>0.07313630083498528</v>
      </c>
      <c r="F21" s="40">
        <f>F8/J8</f>
        <v>0.24304679521835768</v>
      </c>
      <c r="G21" s="40">
        <f>G8/J8</f>
        <v>0.43368174445846097</v>
      </c>
      <c r="H21" s="40">
        <f t="shared" si="1"/>
        <v>0.0014417012074247613</v>
      </c>
      <c r="I21" s="40">
        <f t="shared" si="2"/>
        <v>0.0647263771250075</v>
      </c>
      <c r="J21" s="40">
        <f t="shared" si="3"/>
        <v>1</v>
      </c>
    </row>
    <row r="22" spans="2:10" ht="12.75">
      <c r="B22" s="5">
        <v>2015</v>
      </c>
      <c r="C22" s="40">
        <f>C9/J9</f>
        <v>0.1818479783081553</v>
      </c>
      <c r="D22" s="40">
        <f>D9/J9</f>
        <v>0.0051547927654122345</v>
      </c>
      <c r="E22" s="40">
        <f>E9/J9</f>
        <v>0.07720270552128959</v>
      </c>
      <c r="F22" s="40">
        <f>F9/J9</f>
        <v>0.24686391943029112</v>
      </c>
      <c r="G22" s="40">
        <f>G9/J9</f>
        <v>0.42290158219361756</v>
      </c>
      <c r="H22" s="40">
        <f t="shared" si="1"/>
        <v>0.001489824498674056</v>
      </c>
      <c r="I22" s="40">
        <f t="shared" si="2"/>
        <v>0.06453919728256012</v>
      </c>
      <c r="J22" s="40">
        <f t="shared" si="3"/>
        <v>1</v>
      </c>
    </row>
    <row r="23" spans="2:10" ht="12.75">
      <c r="B23" s="5">
        <v>2016</v>
      </c>
      <c r="C23" s="40">
        <f>C10/J10</f>
        <v>0.18768976800400908</v>
      </c>
      <c r="D23" s="40">
        <f>D10/J10</f>
        <v>0.005217698906346727</v>
      </c>
      <c r="E23" s="40">
        <f>E10/J10</f>
        <v>0.08029950181292927</v>
      </c>
      <c r="F23" s="40">
        <f>F10/J10</f>
        <v>0.2546354980396781</v>
      </c>
      <c r="G23" s="40">
        <f>G10/J10</f>
        <v>0.40530023877605165</v>
      </c>
      <c r="H23" s="40">
        <f t="shared" si="1"/>
        <v>0.0018571470683606992</v>
      </c>
      <c r="I23" s="40">
        <f t="shared" si="2"/>
        <v>0.06500014739262447</v>
      </c>
      <c r="J23" s="40">
        <f t="shared" si="3"/>
        <v>1</v>
      </c>
    </row>
    <row r="24" spans="2:10" ht="12.75">
      <c r="B24" s="5">
        <v>2017</v>
      </c>
      <c r="C24" s="40">
        <f>C11/J11</f>
        <v>0.19425240215608156</v>
      </c>
      <c r="D24" s="40">
        <f>D11/J11</f>
        <v>0.004130536676822123</v>
      </c>
      <c r="E24" s="40">
        <f>E11/J11</f>
        <v>0.08053081790485118</v>
      </c>
      <c r="F24" s="40">
        <f>F11/J11</f>
        <v>0.26148347785329273</v>
      </c>
      <c r="G24" s="40">
        <f>G11/J11</f>
        <v>0.3923131005390204</v>
      </c>
      <c r="H24" s="40">
        <f t="shared" si="1"/>
        <v>0.002372861495195688</v>
      </c>
      <c r="I24" s="40">
        <f t="shared" si="2"/>
        <v>0.06491680337473635</v>
      </c>
      <c r="J24" s="40">
        <f t="shared" si="3"/>
        <v>1</v>
      </c>
    </row>
    <row r="25" spans="2:10" ht="12.75">
      <c r="B25" s="5">
        <v>2018</v>
      </c>
      <c r="C25" s="40">
        <f>C12/J12</f>
        <v>0.20159621637599764</v>
      </c>
      <c r="D25" s="40">
        <f>D12/J12</f>
        <v>0.004493053502808158</v>
      </c>
      <c r="E25" s="40">
        <f>E12/J12</f>
        <v>0.08226426248891516</v>
      </c>
      <c r="F25" s="40">
        <f>F12/J12</f>
        <v>0.2633461424770913</v>
      </c>
      <c r="G25" s="40">
        <f>G12/J12</f>
        <v>0.38099320130062075</v>
      </c>
      <c r="H25" s="40">
        <f>H12/J12</f>
        <v>0.001714454626071534</v>
      </c>
      <c r="I25" s="40">
        <f t="shared" si="2"/>
        <v>0.06559266922849542</v>
      </c>
      <c r="J25" s="40">
        <f t="shared" si="3"/>
        <v>1</v>
      </c>
    </row>
    <row r="26" spans="3:10" ht="12.75">
      <c r="C26" s="40"/>
      <c r="D26" s="40"/>
      <c r="E26" s="40"/>
      <c r="F26" s="40"/>
      <c r="G26" s="40"/>
      <c r="H26" s="40"/>
      <c r="I26" s="40"/>
      <c r="J26" s="40"/>
    </row>
    <row r="27" spans="1:10" ht="12.75">
      <c r="A27" s="32" t="s">
        <v>70</v>
      </c>
      <c r="B27" s="24" t="s">
        <v>147</v>
      </c>
      <c r="C27" s="24"/>
      <c r="D27" s="24"/>
      <c r="E27" s="24"/>
      <c r="F27" s="24"/>
      <c r="G27" s="24"/>
      <c r="H27" s="24"/>
      <c r="I27" s="24"/>
      <c r="J27" s="24"/>
    </row>
    <row r="28" spans="1:10" ht="6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2" ht="12.75">
      <c r="A29" s="24" t="s">
        <v>70</v>
      </c>
      <c r="B29" s="5" t="s">
        <v>135</v>
      </c>
    </row>
    <row r="30" spans="1:2" ht="12.75">
      <c r="A30" s="24" t="s">
        <v>70</v>
      </c>
      <c r="B30" s="5" t="s">
        <v>137</v>
      </c>
    </row>
    <row r="31" ht="12.75">
      <c r="K31" s="40"/>
    </row>
    <row r="32" ht="12.75">
      <c r="K32" s="40"/>
    </row>
    <row r="33" ht="12.75">
      <c r="K33" s="40"/>
    </row>
    <row r="34" ht="12.75">
      <c r="K34" s="40"/>
    </row>
    <row r="35" ht="12.75">
      <c r="K35" s="40"/>
    </row>
    <row r="36" ht="12.75">
      <c r="K36" s="40"/>
    </row>
    <row r="37" ht="12.75">
      <c r="K37" s="40"/>
    </row>
    <row r="38" ht="12.75">
      <c r="K38" s="40"/>
    </row>
  </sheetData>
  <sheetProtection/>
  <printOptions horizontalCentered="1" verticalCentered="1"/>
  <pageMargins left="0.25" right="0.25" top="0.25" bottom="0.25" header="0.3" footer="0.3"/>
  <pageSetup horizontalDpi="600" verticalDpi="600" orientation="landscape" r:id="rId1"/>
  <headerFooter alignWithMargins="0">
    <oddHeader>&amp;C&amp;"Arial,Bold"&amp;12Racial Composition of School Enrollment
2018-2019</oddHeader>
    <oddFooter>&amp;L&amp;F&amp;CDes Moines Public Schools&amp;R&amp;P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5"/>
  <sheetViews>
    <sheetView zoomScalePageLayoutView="0" workbookViewId="0" topLeftCell="A108">
      <selection activeCell="A114" sqref="A114:IV115"/>
    </sheetView>
  </sheetViews>
  <sheetFormatPr defaultColWidth="9.140625" defaultRowHeight="12.75"/>
  <cols>
    <col min="1" max="1" width="4.7109375" style="5" customWidth="1"/>
    <col min="2" max="2" width="30.28125" style="0" customWidth="1"/>
    <col min="3" max="15" width="4.421875" style="0" customWidth="1"/>
    <col min="16" max="16" width="6.7109375" style="28" customWidth="1"/>
    <col min="17" max="17" width="5.7109375" style="0" customWidth="1"/>
  </cols>
  <sheetData>
    <row r="1" spans="3:16" ht="19.5" customHeight="1">
      <c r="C1" s="5" t="s">
        <v>81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>
        <v>6</v>
      </c>
      <c r="J1" s="5">
        <v>7</v>
      </c>
      <c r="K1" s="5">
        <v>8</v>
      </c>
      <c r="L1" s="5">
        <v>9</v>
      </c>
      <c r="M1" s="5">
        <v>10</v>
      </c>
      <c r="N1" s="5">
        <v>11</v>
      </c>
      <c r="O1" s="5">
        <v>12</v>
      </c>
      <c r="P1" s="23" t="s">
        <v>3</v>
      </c>
    </row>
    <row r="2" spans="1:254" ht="19.5" customHeight="1">
      <c r="A2" s="5">
        <v>2018</v>
      </c>
      <c r="B2" s="5" t="s">
        <v>82</v>
      </c>
      <c r="C2">
        <v>451</v>
      </c>
      <c r="D2">
        <v>397</v>
      </c>
      <c r="E2">
        <v>380</v>
      </c>
      <c r="F2">
        <v>323</v>
      </c>
      <c r="G2">
        <v>333</v>
      </c>
      <c r="H2">
        <v>367</v>
      </c>
      <c r="I2">
        <v>336</v>
      </c>
      <c r="J2">
        <v>360</v>
      </c>
      <c r="K2">
        <v>303</v>
      </c>
      <c r="L2">
        <v>276</v>
      </c>
      <c r="M2">
        <v>230</v>
      </c>
      <c r="N2">
        <v>230</v>
      </c>
      <c r="O2">
        <v>224</v>
      </c>
      <c r="P2" s="22">
        <f aca="true" t="shared" si="0" ref="P2:P11">SUM(C2:O2)</f>
        <v>4210</v>
      </c>
      <c r="Q2" s="5"/>
      <c r="R2" s="2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25"/>
      <c r="AE2" s="5"/>
      <c r="AF2" s="24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25"/>
      <c r="AU2" s="5"/>
      <c r="AV2" s="24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25"/>
      <c r="BK2" s="5"/>
      <c r="BL2" s="24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25"/>
      <c r="CA2" s="5"/>
      <c r="CB2" s="24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25"/>
      <c r="CQ2" s="5"/>
      <c r="CR2" s="24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25"/>
      <c r="DG2" s="5"/>
      <c r="DH2" s="24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25"/>
      <c r="DW2" s="5"/>
      <c r="DX2" s="24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25"/>
      <c r="EM2" s="5"/>
      <c r="EN2" s="24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25"/>
      <c r="FC2" s="5"/>
      <c r="FD2" s="24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25"/>
      <c r="FS2" s="5"/>
      <c r="FT2" s="2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25"/>
      <c r="GI2" s="5"/>
      <c r="GJ2" s="24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25"/>
      <c r="GY2" s="5"/>
      <c r="GZ2" s="24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25"/>
      <c r="HO2" s="5"/>
      <c r="HP2" s="24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25"/>
      <c r="IE2" s="5"/>
      <c r="IF2" s="24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25"/>
    </row>
    <row r="3" spans="2:254" ht="19.5" customHeight="1">
      <c r="B3" s="5" t="s">
        <v>148</v>
      </c>
      <c r="C3">
        <v>46</v>
      </c>
      <c r="D3">
        <v>45</v>
      </c>
      <c r="E3">
        <v>44</v>
      </c>
      <c r="F3">
        <v>41</v>
      </c>
      <c r="G3">
        <v>42</v>
      </c>
      <c r="H3">
        <v>41</v>
      </c>
      <c r="I3">
        <v>36</v>
      </c>
      <c r="J3">
        <v>56</v>
      </c>
      <c r="K3">
        <v>37</v>
      </c>
      <c r="L3">
        <v>32</v>
      </c>
      <c r="M3">
        <v>30</v>
      </c>
      <c r="N3">
        <v>34</v>
      </c>
      <c r="O3">
        <v>47</v>
      </c>
      <c r="P3" s="22">
        <f t="shared" si="0"/>
        <v>531</v>
      </c>
      <c r="Q3" s="5"/>
      <c r="R3" s="2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25"/>
      <c r="AE3" s="5"/>
      <c r="AF3" s="24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25"/>
      <c r="AU3" s="5"/>
      <c r="AV3" s="24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25"/>
      <c r="BK3" s="5"/>
      <c r="BL3" s="24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25"/>
      <c r="CA3" s="5"/>
      <c r="CB3" s="24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25"/>
      <c r="CQ3" s="5"/>
      <c r="CR3" s="24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25"/>
      <c r="DG3" s="5"/>
      <c r="DH3" s="24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25"/>
      <c r="DW3" s="5"/>
      <c r="DX3" s="24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25"/>
      <c r="EM3" s="5"/>
      <c r="EN3" s="24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25"/>
      <c r="FC3" s="5"/>
      <c r="FD3" s="24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25"/>
      <c r="FS3" s="5"/>
      <c r="FT3" s="24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25"/>
      <c r="GI3" s="5"/>
      <c r="GJ3" s="24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25"/>
      <c r="GY3" s="5"/>
      <c r="GZ3" s="24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25"/>
      <c r="HO3" s="5"/>
      <c r="HP3" s="24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25"/>
      <c r="IE3" s="5"/>
      <c r="IF3" s="24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25"/>
    </row>
    <row r="4" spans="2:254" ht="19.5" customHeight="1">
      <c r="B4" s="5" t="s">
        <v>98</v>
      </c>
      <c r="C4">
        <v>36</v>
      </c>
      <c r="D4">
        <v>15</v>
      </c>
      <c r="E4">
        <v>18</v>
      </c>
      <c r="F4">
        <v>23</v>
      </c>
      <c r="G4">
        <v>27</v>
      </c>
      <c r="H4">
        <v>26</v>
      </c>
      <c r="I4">
        <v>18</v>
      </c>
      <c r="J4">
        <v>28</v>
      </c>
      <c r="K4">
        <v>23</v>
      </c>
      <c r="L4">
        <v>25</v>
      </c>
      <c r="M4">
        <v>31</v>
      </c>
      <c r="N4">
        <v>47</v>
      </c>
      <c r="O4">
        <v>27</v>
      </c>
      <c r="P4" s="22">
        <f>SUM(C4:O4)</f>
        <v>344</v>
      </c>
      <c r="Q4" s="5"/>
      <c r="R4" s="24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25"/>
      <c r="AE4" s="5"/>
      <c r="AF4" s="24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25"/>
      <c r="AU4" s="5"/>
      <c r="AV4" s="24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25"/>
      <c r="BK4" s="5"/>
      <c r="BL4" s="24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25"/>
      <c r="CA4" s="5"/>
      <c r="CB4" s="24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25"/>
      <c r="CQ4" s="5"/>
      <c r="CR4" s="24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25"/>
      <c r="DG4" s="5"/>
      <c r="DH4" s="24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25"/>
      <c r="DW4" s="5"/>
      <c r="DX4" s="24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25"/>
      <c r="EM4" s="5"/>
      <c r="EN4" s="24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25"/>
      <c r="FC4" s="5"/>
      <c r="FD4" s="24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25"/>
      <c r="FS4" s="5"/>
      <c r="FT4" s="24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25"/>
      <c r="GI4" s="5"/>
      <c r="GJ4" s="24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25"/>
      <c r="GY4" s="5"/>
      <c r="GZ4" s="24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25"/>
      <c r="HO4" s="5"/>
      <c r="HP4" s="24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25"/>
      <c r="IE4" s="5"/>
      <c r="IF4" s="24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25"/>
    </row>
    <row r="5" spans="2:254" ht="19.5" customHeight="1">
      <c r="B5" s="5" t="s">
        <v>141</v>
      </c>
      <c r="C5">
        <v>20</v>
      </c>
      <c r="D5">
        <v>24</v>
      </c>
      <c r="E5">
        <v>20</v>
      </c>
      <c r="F5">
        <v>22</v>
      </c>
      <c r="G5">
        <v>35</v>
      </c>
      <c r="H5">
        <v>27</v>
      </c>
      <c r="I5">
        <v>26</v>
      </c>
      <c r="J5">
        <v>28</v>
      </c>
      <c r="K5">
        <v>31</v>
      </c>
      <c r="L5">
        <v>21</v>
      </c>
      <c r="M5">
        <v>23</v>
      </c>
      <c r="N5">
        <v>20</v>
      </c>
      <c r="O5">
        <v>21</v>
      </c>
      <c r="P5" s="22">
        <f>SUM(C5:O5)</f>
        <v>318</v>
      </c>
      <c r="Q5" s="5"/>
      <c r="R5" s="24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25"/>
      <c r="AE5" s="5"/>
      <c r="AF5" s="24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25"/>
      <c r="AU5" s="5"/>
      <c r="AV5" s="24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25"/>
      <c r="BK5" s="5"/>
      <c r="BL5" s="24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25"/>
      <c r="CA5" s="5"/>
      <c r="CB5" s="24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25"/>
      <c r="CQ5" s="5"/>
      <c r="CR5" s="24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25"/>
      <c r="DG5" s="5"/>
      <c r="DH5" s="24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25"/>
      <c r="DW5" s="5"/>
      <c r="DX5" s="24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25"/>
      <c r="EM5" s="5"/>
      <c r="EN5" s="24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25"/>
      <c r="FC5" s="5"/>
      <c r="FD5" s="24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25"/>
      <c r="FS5" s="5"/>
      <c r="FT5" s="24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25"/>
      <c r="GI5" s="5"/>
      <c r="GJ5" s="24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25"/>
      <c r="GY5" s="5"/>
      <c r="GZ5" s="24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25"/>
      <c r="HO5" s="5"/>
      <c r="HP5" s="24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25"/>
      <c r="IE5" s="5"/>
      <c r="IF5" s="24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25"/>
    </row>
    <row r="6" spans="2:254" ht="19.5" customHeight="1">
      <c r="B6" s="5" t="s">
        <v>127</v>
      </c>
      <c r="C6">
        <v>40</v>
      </c>
      <c r="D6">
        <v>41</v>
      </c>
      <c r="E6">
        <v>27</v>
      </c>
      <c r="F6">
        <v>31</v>
      </c>
      <c r="G6">
        <v>27</v>
      </c>
      <c r="H6">
        <v>17</v>
      </c>
      <c r="I6">
        <v>17</v>
      </c>
      <c r="J6">
        <v>15</v>
      </c>
      <c r="K6">
        <v>15</v>
      </c>
      <c r="L6">
        <v>12</v>
      </c>
      <c r="M6">
        <v>16</v>
      </c>
      <c r="N6">
        <v>22</v>
      </c>
      <c r="O6">
        <v>25</v>
      </c>
      <c r="P6" s="22">
        <f t="shared" si="0"/>
        <v>305</v>
      </c>
      <c r="Q6" s="5"/>
      <c r="R6" s="24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25"/>
      <c r="AE6" s="5"/>
      <c r="AF6" s="24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25"/>
      <c r="AU6" s="5"/>
      <c r="AV6" s="24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25"/>
      <c r="BK6" s="5"/>
      <c r="BL6" s="24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25"/>
      <c r="CA6" s="5"/>
      <c r="CB6" s="24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25"/>
      <c r="CQ6" s="5"/>
      <c r="CR6" s="24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25"/>
      <c r="DG6" s="5"/>
      <c r="DH6" s="24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25"/>
      <c r="DW6" s="5"/>
      <c r="DX6" s="24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25"/>
      <c r="EM6" s="5"/>
      <c r="EN6" s="24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25"/>
      <c r="FC6" s="5"/>
      <c r="FD6" s="24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25"/>
      <c r="FS6" s="5"/>
      <c r="FT6" s="24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25"/>
      <c r="GI6" s="5"/>
      <c r="GJ6" s="24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25"/>
      <c r="GY6" s="5"/>
      <c r="GZ6" s="24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25"/>
      <c r="HO6" s="5"/>
      <c r="HP6" s="24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25"/>
      <c r="IE6" s="5"/>
      <c r="IF6" s="24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25"/>
    </row>
    <row r="7" spans="2:254" ht="19.5" customHeight="1">
      <c r="B7" s="5" t="s">
        <v>85</v>
      </c>
      <c r="C7">
        <v>22</v>
      </c>
      <c r="D7">
        <v>28</v>
      </c>
      <c r="E7">
        <v>22</v>
      </c>
      <c r="F7">
        <v>25</v>
      </c>
      <c r="G7">
        <v>27</v>
      </c>
      <c r="H7">
        <v>16</v>
      </c>
      <c r="I7">
        <v>18</v>
      </c>
      <c r="J7">
        <v>18</v>
      </c>
      <c r="K7">
        <v>21</v>
      </c>
      <c r="L7">
        <v>21</v>
      </c>
      <c r="M7">
        <v>19</v>
      </c>
      <c r="N7">
        <v>22</v>
      </c>
      <c r="O7">
        <v>21</v>
      </c>
      <c r="P7" s="22">
        <f t="shared" si="0"/>
        <v>280</v>
      </c>
      <c r="Q7" s="5"/>
      <c r="R7" s="24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25"/>
      <c r="AE7" s="5"/>
      <c r="AF7" s="24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25"/>
      <c r="AU7" s="5"/>
      <c r="AV7" s="24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25"/>
      <c r="BK7" s="5"/>
      <c r="BL7" s="24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25"/>
      <c r="CA7" s="5"/>
      <c r="CB7" s="24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25"/>
      <c r="CQ7" s="5"/>
      <c r="CR7" s="24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25"/>
      <c r="DG7" s="5"/>
      <c r="DH7" s="24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25"/>
      <c r="DW7" s="5"/>
      <c r="DX7" s="24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25"/>
      <c r="EM7" s="5"/>
      <c r="EN7" s="24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25"/>
      <c r="FC7" s="5"/>
      <c r="FD7" s="24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25"/>
      <c r="FS7" s="5"/>
      <c r="FT7" s="24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25"/>
      <c r="GI7" s="5"/>
      <c r="GJ7" s="24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25"/>
      <c r="GY7" s="5"/>
      <c r="GZ7" s="24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25"/>
      <c r="HO7" s="5"/>
      <c r="HP7" s="24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25"/>
      <c r="IE7" s="5"/>
      <c r="IF7" s="24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25"/>
    </row>
    <row r="8" spans="2:254" ht="19.5" customHeight="1">
      <c r="B8" s="5" t="s">
        <v>89</v>
      </c>
      <c r="C8" s="24">
        <v>24</v>
      </c>
      <c r="D8">
        <v>28</v>
      </c>
      <c r="E8">
        <v>20</v>
      </c>
      <c r="F8">
        <v>13</v>
      </c>
      <c r="G8">
        <v>25</v>
      </c>
      <c r="H8">
        <v>17</v>
      </c>
      <c r="I8">
        <v>10</v>
      </c>
      <c r="J8">
        <v>19</v>
      </c>
      <c r="K8">
        <v>9</v>
      </c>
      <c r="L8">
        <v>11</v>
      </c>
      <c r="M8">
        <v>14</v>
      </c>
      <c r="N8">
        <v>30</v>
      </c>
      <c r="O8">
        <v>17</v>
      </c>
      <c r="P8" s="22">
        <f t="shared" si="0"/>
        <v>237</v>
      </c>
      <c r="Q8" s="5"/>
      <c r="R8" s="24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25"/>
      <c r="AE8" s="5"/>
      <c r="AF8" s="24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25"/>
      <c r="AU8" s="5"/>
      <c r="AV8" s="24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25"/>
      <c r="BK8" s="5"/>
      <c r="BL8" s="24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25"/>
      <c r="CA8" s="5"/>
      <c r="CB8" s="24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25"/>
      <c r="CQ8" s="5"/>
      <c r="CR8" s="24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25"/>
      <c r="DG8" s="5"/>
      <c r="DH8" s="24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25"/>
      <c r="DW8" s="5"/>
      <c r="DX8" s="24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25"/>
      <c r="EM8" s="5"/>
      <c r="EN8" s="24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25"/>
      <c r="FC8" s="5"/>
      <c r="FD8" s="24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25"/>
      <c r="FS8" s="5"/>
      <c r="FT8" s="24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25"/>
      <c r="GI8" s="5"/>
      <c r="GJ8" s="24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25"/>
      <c r="GY8" s="5"/>
      <c r="GZ8" s="24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25"/>
      <c r="HO8" s="5"/>
      <c r="HP8" s="24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25"/>
      <c r="IE8" s="5"/>
      <c r="IF8" s="24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25"/>
    </row>
    <row r="9" spans="2:254" ht="19.5" customHeight="1">
      <c r="B9" s="5" t="s">
        <v>123</v>
      </c>
      <c r="C9" s="24">
        <v>26</v>
      </c>
      <c r="D9">
        <v>31</v>
      </c>
      <c r="E9">
        <v>30</v>
      </c>
      <c r="F9">
        <v>10</v>
      </c>
      <c r="G9">
        <v>16</v>
      </c>
      <c r="H9">
        <v>9</v>
      </c>
      <c r="I9">
        <v>4</v>
      </c>
      <c r="J9">
        <v>7</v>
      </c>
      <c r="K9">
        <v>5</v>
      </c>
      <c r="L9">
        <v>9</v>
      </c>
      <c r="M9">
        <v>9</v>
      </c>
      <c r="N9">
        <v>17</v>
      </c>
      <c r="O9">
        <v>12</v>
      </c>
      <c r="P9" s="22">
        <f t="shared" si="0"/>
        <v>185</v>
      </c>
      <c r="Q9" s="5"/>
      <c r="R9" s="24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25"/>
      <c r="AE9" s="5"/>
      <c r="AF9" s="24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25"/>
      <c r="AU9" s="5"/>
      <c r="AV9" s="24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25"/>
      <c r="BK9" s="5"/>
      <c r="BL9" s="24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25"/>
      <c r="CA9" s="5"/>
      <c r="CB9" s="24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25"/>
      <c r="CQ9" s="5"/>
      <c r="CR9" s="24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25"/>
      <c r="DG9" s="5"/>
      <c r="DH9" s="24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25"/>
      <c r="DW9" s="5"/>
      <c r="DX9" s="24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25"/>
      <c r="EM9" s="5"/>
      <c r="EN9" s="24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25"/>
      <c r="FC9" s="5"/>
      <c r="FD9" s="24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25"/>
      <c r="FS9" s="5"/>
      <c r="FT9" s="24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25"/>
      <c r="GI9" s="5"/>
      <c r="GJ9" s="24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25"/>
      <c r="GY9" s="5"/>
      <c r="GZ9" s="24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25"/>
      <c r="HO9" s="5"/>
      <c r="HP9" s="24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25"/>
      <c r="IE9" s="5"/>
      <c r="IF9" s="24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25"/>
    </row>
    <row r="10" spans="2:254" ht="19.5" customHeight="1">
      <c r="B10" s="5" t="s">
        <v>84</v>
      </c>
      <c r="C10" s="24">
        <v>21</v>
      </c>
      <c r="D10">
        <v>20</v>
      </c>
      <c r="E10">
        <v>14</v>
      </c>
      <c r="F10">
        <v>12</v>
      </c>
      <c r="G10">
        <v>12</v>
      </c>
      <c r="H10">
        <v>14</v>
      </c>
      <c r="I10">
        <v>8</v>
      </c>
      <c r="J10">
        <v>12</v>
      </c>
      <c r="K10">
        <v>17</v>
      </c>
      <c r="L10">
        <v>16</v>
      </c>
      <c r="M10">
        <v>9</v>
      </c>
      <c r="N10">
        <v>8</v>
      </c>
      <c r="O10">
        <v>12</v>
      </c>
      <c r="P10" s="22">
        <f t="shared" si="0"/>
        <v>175</v>
      </c>
      <c r="Q10" s="5"/>
      <c r="R10" s="24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25"/>
      <c r="AE10" s="5"/>
      <c r="AF10" s="24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25"/>
      <c r="AU10" s="5"/>
      <c r="AV10" s="24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25"/>
      <c r="BK10" s="5"/>
      <c r="BL10" s="24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25"/>
      <c r="CA10" s="5"/>
      <c r="CB10" s="24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25"/>
      <c r="CQ10" s="5"/>
      <c r="CR10" s="24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25"/>
      <c r="DG10" s="5"/>
      <c r="DH10" s="24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25"/>
      <c r="DW10" s="5"/>
      <c r="DX10" s="24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25"/>
      <c r="EM10" s="5"/>
      <c r="EN10" s="24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25"/>
      <c r="FC10" s="5"/>
      <c r="FD10" s="24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25"/>
      <c r="FS10" s="5"/>
      <c r="FT10" s="24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25"/>
      <c r="GI10" s="5"/>
      <c r="GJ10" s="24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25"/>
      <c r="GY10" s="5"/>
      <c r="GZ10" s="24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25"/>
      <c r="HO10" s="5"/>
      <c r="HP10" s="24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25"/>
      <c r="IE10" s="5"/>
      <c r="IF10" s="24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25"/>
    </row>
    <row r="11" spans="2:254" ht="19.5" customHeight="1">
      <c r="B11" s="5" t="s">
        <v>86</v>
      </c>
      <c r="C11" s="24">
        <v>80</v>
      </c>
      <c r="D11">
        <v>63</v>
      </c>
      <c r="E11">
        <v>58</v>
      </c>
      <c r="F11">
        <v>54</v>
      </c>
      <c r="G11">
        <v>66</v>
      </c>
      <c r="H11">
        <v>60</v>
      </c>
      <c r="I11">
        <v>56</v>
      </c>
      <c r="J11">
        <v>51</v>
      </c>
      <c r="K11">
        <v>52</v>
      </c>
      <c r="L11">
        <v>59</v>
      </c>
      <c r="M11">
        <v>27</v>
      </c>
      <c r="N11">
        <v>59</v>
      </c>
      <c r="O11">
        <v>53</v>
      </c>
      <c r="P11" s="22">
        <f t="shared" si="0"/>
        <v>738</v>
      </c>
      <c r="Q11" s="5"/>
      <c r="R11" s="24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25"/>
      <c r="AE11" s="5"/>
      <c r="AF11" s="24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25"/>
      <c r="AU11" s="5"/>
      <c r="AV11" s="24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25"/>
      <c r="BK11" s="5"/>
      <c r="BL11" s="24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25"/>
      <c r="CA11" s="5"/>
      <c r="CB11" s="24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25"/>
      <c r="CQ11" s="5"/>
      <c r="CR11" s="24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25"/>
      <c r="DG11" s="5"/>
      <c r="DH11" s="24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25"/>
      <c r="DW11" s="5"/>
      <c r="DX11" s="24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25"/>
      <c r="EM11" s="5"/>
      <c r="EN11" s="24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25"/>
      <c r="FC11" s="5"/>
      <c r="FD11" s="24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25"/>
      <c r="FS11" s="5"/>
      <c r="FT11" s="24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25"/>
      <c r="GI11" s="5"/>
      <c r="GJ11" s="24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25"/>
      <c r="GY11" s="5"/>
      <c r="GZ11" s="24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25"/>
      <c r="HO11" s="5"/>
      <c r="HP11" s="24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25"/>
      <c r="IE11" s="5"/>
      <c r="IF11" s="24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25"/>
    </row>
    <row r="12" spans="2:254" ht="19.5" customHeight="1">
      <c r="B12" s="5" t="s">
        <v>213</v>
      </c>
      <c r="C12" s="54">
        <f aca="true" t="shared" si="1" ref="C12:K12">SUM(C2:C9)</f>
        <v>665</v>
      </c>
      <c r="D12" s="54">
        <f t="shared" si="1"/>
        <v>609</v>
      </c>
      <c r="E12" s="54">
        <f t="shared" si="1"/>
        <v>561</v>
      </c>
      <c r="F12" s="54">
        <f t="shared" si="1"/>
        <v>488</v>
      </c>
      <c r="G12" s="54">
        <f t="shared" si="1"/>
        <v>532</v>
      </c>
      <c r="H12" s="54">
        <f t="shared" si="1"/>
        <v>520</v>
      </c>
      <c r="I12" s="54">
        <f t="shared" si="1"/>
        <v>465</v>
      </c>
      <c r="J12" s="54">
        <f t="shared" si="1"/>
        <v>531</v>
      </c>
      <c r="K12" s="54">
        <f t="shared" si="1"/>
        <v>444</v>
      </c>
      <c r="L12" s="54">
        <f>SUM(L2:L9)</f>
        <v>407</v>
      </c>
      <c r="M12" s="54">
        <f>SUM(M2:M9)</f>
        <v>372</v>
      </c>
      <c r="N12" s="54">
        <f>SUM(N2:N9)</f>
        <v>422</v>
      </c>
      <c r="O12" s="54">
        <f>SUM(O2:O9)</f>
        <v>394</v>
      </c>
      <c r="P12" s="54">
        <f>SUM(P2:P11)</f>
        <v>7323</v>
      </c>
      <c r="Q12" s="5"/>
      <c r="R12" s="24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25"/>
      <c r="AE12" s="5"/>
      <c r="AF12" s="24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25"/>
      <c r="AU12" s="5"/>
      <c r="AV12" s="24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25"/>
      <c r="BK12" s="5"/>
      <c r="BL12" s="24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25"/>
      <c r="CA12" s="5"/>
      <c r="CB12" s="24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25"/>
      <c r="CQ12" s="5"/>
      <c r="CR12" s="24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25"/>
      <c r="DG12" s="5"/>
      <c r="DH12" s="24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25"/>
      <c r="DW12" s="5"/>
      <c r="DX12" s="24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25"/>
      <c r="EM12" s="5"/>
      <c r="EN12" s="24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25"/>
      <c r="FC12" s="5"/>
      <c r="FD12" s="24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25"/>
      <c r="FS12" s="5"/>
      <c r="FT12" s="2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25"/>
      <c r="GI12" s="5"/>
      <c r="GJ12" s="24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25"/>
      <c r="GY12" s="5"/>
      <c r="GZ12" s="24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25"/>
      <c r="HO12" s="5"/>
      <c r="HP12" s="24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25"/>
      <c r="IE12" s="5"/>
      <c r="IF12" s="24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25"/>
    </row>
    <row r="13" spans="1:254" ht="19.5" customHeight="1">
      <c r="A13" s="5">
        <v>2017</v>
      </c>
      <c r="B13" s="5" t="s">
        <v>82</v>
      </c>
      <c r="C13">
        <v>396</v>
      </c>
      <c r="D13">
        <v>399</v>
      </c>
      <c r="E13">
        <v>364</v>
      </c>
      <c r="F13">
        <v>365</v>
      </c>
      <c r="G13">
        <v>371</v>
      </c>
      <c r="H13">
        <v>350</v>
      </c>
      <c r="I13">
        <v>355</v>
      </c>
      <c r="J13">
        <v>312</v>
      </c>
      <c r="K13">
        <v>261</v>
      </c>
      <c r="L13">
        <v>223</v>
      </c>
      <c r="M13">
        <v>243</v>
      </c>
      <c r="N13">
        <v>196</v>
      </c>
      <c r="O13">
        <v>170</v>
      </c>
      <c r="P13" s="22">
        <f aca="true" t="shared" si="2" ref="P13:P22">SUM(C13:O13)</f>
        <v>4005</v>
      </c>
      <c r="Q13" s="5"/>
      <c r="R13" s="24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25"/>
      <c r="AE13" s="5"/>
      <c r="AF13" s="24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5"/>
      <c r="AU13" s="5"/>
      <c r="AV13" s="24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25"/>
      <c r="BK13" s="5"/>
      <c r="BL13" s="24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25"/>
      <c r="CA13" s="5"/>
      <c r="CB13" s="24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25"/>
      <c r="CQ13" s="5"/>
      <c r="CR13" s="24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25"/>
      <c r="DG13" s="5"/>
      <c r="DH13" s="24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25"/>
      <c r="DW13" s="5"/>
      <c r="DX13" s="24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25"/>
      <c r="EM13" s="5"/>
      <c r="EN13" s="24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25"/>
      <c r="FC13" s="5"/>
      <c r="FD13" s="24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25"/>
      <c r="FS13" s="5"/>
      <c r="FT13" s="24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25"/>
      <c r="GI13" s="5"/>
      <c r="GJ13" s="24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25"/>
      <c r="GY13" s="5"/>
      <c r="GZ13" s="24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25"/>
      <c r="HO13" s="5"/>
      <c r="HP13" s="24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25"/>
      <c r="IE13" s="5"/>
      <c r="IF13" s="24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25"/>
    </row>
    <row r="14" spans="2:254" ht="19.5" customHeight="1">
      <c r="B14" s="5" t="s">
        <v>148</v>
      </c>
      <c r="C14">
        <v>45</v>
      </c>
      <c r="D14">
        <v>49</v>
      </c>
      <c r="E14">
        <v>45</v>
      </c>
      <c r="F14">
        <v>44</v>
      </c>
      <c r="G14">
        <v>38</v>
      </c>
      <c r="H14">
        <v>34</v>
      </c>
      <c r="I14">
        <v>58</v>
      </c>
      <c r="J14">
        <v>37</v>
      </c>
      <c r="K14">
        <v>30</v>
      </c>
      <c r="L14">
        <v>30</v>
      </c>
      <c r="M14">
        <v>39</v>
      </c>
      <c r="N14">
        <v>40</v>
      </c>
      <c r="O14">
        <v>52</v>
      </c>
      <c r="P14" s="22">
        <f t="shared" si="2"/>
        <v>541</v>
      </c>
      <c r="Q14" s="5"/>
      <c r="R14" s="2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25"/>
      <c r="AE14" s="5"/>
      <c r="AF14" s="24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25"/>
      <c r="AU14" s="5"/>
      <c r="AV14" s="24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25"/>
      <c r="BK14" s="5"/>
      <c r="BL14" s="24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25"/>
      <c r="CA14" s="5"/>
      <c r="CB14" s="24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25"/>
      <c r="CQ14" s="5"/>
      <c r="CR14" s="24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25"/>
      <c r="DG14" s="5"/>
      <c r="DH14" s="24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25"/>
      <c r="DW14" s="5"/>
      <c r="DX14" s="24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25"/>
      <c r="EM14" s="5"/>
      <c r="EN14" s="24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25"/>
      <c r="FC14" s="5"/>
      <c r="FD14" s="24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25"/>
      <c r="FS14" s="5"/>
      <c r="FT14" s="24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25"/>
      <c r="GI14" s="5"/>
      <c r="GJ14" s="24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25"/>
      <c r="GY14" s="5"/>
      <c r="GZ14" s="24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25"/>
      <c r="HO14" s="5"/>
      <c r="HP14" s="24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25"/>
      <c r="IE14" s="5"/>
      <c r="IF14" s="24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25"/>
    </row>
    <row r="15" spans="2:254" ht="19.5" customHeight="1">
      <c r="B15" s="5" t="s">
        <v>127</v>
      </c>
      <c r="C15">
        <v>43</v>
      </c>
      <c r="D15">
        <v>27</v>
      </c>
      <c r="E15">
        <v>34</v>
      </c>
      <c r="F15">
        <v>24</v>
      </c>
      <c r="G15">
        <v>24</v>
      </c>
      <c r="H15">
        <v>17</v>
      </c>
      <c r="I15">
        <v>17</v>
      </c>
      <c r="J15">
        <v>16</v>
      </c>
      <c r="K15">
        <v>13</v>
      </c>
      <c r="L15">
        <v>13</v>
      </c>
      <c r="M15">
        <v>21</v>
      </c>
      <c r="N15">
        <v>24</v>
      </c>
      <c r="O15">
        <v>23</v>
      </c>
      <c r="P15" s="22">
        <f t="shared" si="2"/>
        <v>296</v>
      </c>
      <c r="Q15" s="5"/>
      <c r="R15" s="24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25"/>
      <c r="AE15" s="5"/>
      <c r="AF15" s="24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25"/>
      <c r="AU15" s="5"/>
      <c r="AV15" s="24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25"/>
      <c r="BK15" s="5"/>
      <c r="BL15" s="24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25"/>
      <c r="CA15" s="5"/>
      <c r="CB15" s="24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25"/>
      <c r="CQ15" s="5"/>
      <c r="CR15" s="24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25"/>
      <c r="DG15" s="5"/>
      <c r="DH15" s="24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25"/>
      <c r="DW15" s="5"/>
      <c r="DX15" s="24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25"/>
      <c r="EM15" s="5"/>
      <c r="EN15" s="24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25"/>
      <c r="FC15" s="5"/>
      <c r="FD15" s="24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25"/>
      <c r="FS15" s="5"/>
      <c r="FT15" s="24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25"/>
      <c r="GI15" s="5"/>
      <c r="GJ15" s="24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25"/>
      <c r="GY15" s="5"/>
      <c r="GZ15" s="24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25"/>
      <c r="HO15" s="5"/>
      <c r="HP15" s="24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25"/>
      <c r="IE15" s="5"/>
      <c r="IF15" s="24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25"/>
    </row>
    <row r="16" spans="2:254" ht="19.5" customHeight="1">
      <c r="B16" s="5" t="s">
        <v>85</v>
      </c>
      <c r="C16">
        <v>26</v>
      </c>
      <c r="D16">
        <v>24</v>
      </c>
      <c r="E16">
        <v>29</v>
      </c>
      <c r="F16">
        <v>31</v>
      </c>
      <c r="G16">
        <v>20</v>
      </c>
      <c r="H16">
        <v>21</v>
      </c>
      <c r="I16">
        <v>16</v>
      </c>
      <c r="J16">
        <v>26</v>
      </c>
      <c r="K16">
        <v>25</v>
      </c>
      <c r="L16">
        <v>19</v>
      </c>
      <c r="M16">
        <v>26</v>
      </c>
      <c r="N16">
        <v>11</v>
      </c>
      <c r="O16">
        <v>20</v>
      </c>
      <c r="P16" s="22">
        <f t="shared" si="2"/>
        <v>294</v>
      </c>
      <c r="Q16" s="5"/>
      <c r="R16" s="24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25"/>
      <c r="AE16" s="5"/>
      <c r="AF16" s="24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5"/>
      <c r="AU16" s="5"/>
      <c r="AV16" s="24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25"/>
      <c r="BK16" s="5"/>
      <c r="BL16" s="24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25"/>
      <c r="CA16" s="5"/>
      <c r="CB16" s="24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25"/>
      <c r="CQ16" s="5"/>
      <c r="CR16" s="24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25"/>
      <c r="DG16" s="5"/>
      <c r="DH16" s="24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25"/>
      <c r="DW16" s="5"/>
      <c r="DX16" s="24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25"/>
      <c r="EM16" s="5"/>
      <c r="EN16" s="24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25"/>
      <c r="FC16" s="5"/>
      <c r="FD16" s="24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25"/>
      <c r="FS16" s="5"/>
      <c r="FT16" s="24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25"/>
      <c r="GI16" s="5"/>
      <c r="GJ16" s="24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25"/>
      <c r="GY16" s="5"/>
      <c r="GZ16" s="24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25"/>
      <c r="HO16" s="5"/>
      <c r="HP16" s="24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25"/>
      <c r="IE16" s="5"/>
      <c r="IF16" s="24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25"/>
    </row>
    <row r="17" spans="2:254" ht="19.5" customHeight="1">
      <c r="B17" s="5" t="s">
        <v>141</v>
      </c>
      <c r="C17">
        <v>23</v>
      </c>
      <c r="D17">
        <v>20</v>
      </c>
      <c r="E17">
        <v>22</v>
      </c>
      <c r="F17">
        <v>29</v>
      </c>
      <c r="G17">
        <v>18</v>
      </c>
      <c r="H17">
        <v>24</v>
      </c>
      <c r="I17">
        <v>29</v>
      </c>
      <c r="J17">
        <v>28</v>
      </c>
      <c r="K17">
        <v>19</v>
      </c>
      <c r="L17">
        <v>16</v>
      </c>
      <c r="M17">
        <v>20</v>
      </c>
      <c r="N17">
        <v>19</v>
      </c>
      <c r="O17">
        <v>15</v>
      </c>
      <c r="P17" s="22">
        <f t="shared" si="2"/>
        <v>282</v>
      </c>
      <c r="Q17" s="5"/>
      <c r="R17" s="24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25"/>
      <c r="AE17" s="5"/>
      <c r="AF17" s="24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25"/>
      <c r="AU17" s="5"/>
      <c r="AV17" s="24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25"/>
      <c r="BK17" s="5"/>
      <c r="BL17" s="24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25"/>
      <c r="CA17" s="5"/>
      <c r="CB17" s="24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25"/>
      <c r="CQ17" s="5"/>
      <c r="CR17" s="24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25"/>
      <c r="DG17" s="5"/>
      <c r="DH17" s="24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25"/>
      <c r="DW17" s="5"/>
      <c r="DX17" s="24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25"/>
      <c r="EM17" s="5"/>
      <c r="EN17" s="24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25"/>
      <c r="FC17" s="5"/>
      <c r="FD17" s="24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25"/>
      <c r="FS17" s="5"/>
      <c r="FT17" s="24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25"/>
      <c r="GI17" s="5"/>
      <c r="GJ17" s="24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25"/>
      <c r="GY17" s="5"/>
      <c r="GZ17" s="24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25"/>
      <c r="HO17" s="5"/>
      <c r="HP17" s="24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25"/>
      <c r="IE17" s="5"/>
      <c r="IF17" s="24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25"/>
    </row>
    <row r="18" spans="2:254" ht="19.5" customHeight="1">
      <c r="B18" s="5" t="s">
        <v>98</v>
      </c>
      <c r="C18">
        <v>17</v>
      </c>
      <c r="D18">
        <v>19</v>
      </c>
      <c r="E18">
        <v>14</v>
      </c>
      <c r="F18">
        <v>22</v>
      </c>
      <c r="G18">
        <v>22</v>
      </c>
      <c r="H18">
        <v>14</v>
      </c>
      <c r="I18">
        <v>20</v>
      </c>
      <c r="J18">
        <v>14</v>
      </c>
      <c r="K18">
        <v>18</v>
      </c>
      <c r="L18">
        <v>24</v>
      </c>
      <c r="M18">
        <v>45</v>
      </c>
      <c r="N18">
        <v>13</v>
      </c>
      <c r="O18">
        <v>12</v>
      </c>
      <c r="P18" s="22">
        <f t="shared" si="2"/>
        <v>254</v>
      </c>
      <c r="Q18" s="5"/>
      <c r="R18" s="24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25"/>
      <c r="AE18" s="5"/>
      <c r="AF18" s="24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25"/>
      <c r="AU18" s="5"/>
      <c r="AV18" s="24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25"/>
      <c r="BK18" s="5"/>
      <c r="BL18" s="24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25"/>
      <c r="CA18" s="5"/>
      <c r="CB18" s="24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25"/>
      <c r="CQ18" s="5"/>
      <c r="CR18" s="24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25"/>
      <c r="DG18" s="5"/>
      <c r="DH18" s="24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25"/>
      <c r="DW18" s="5"/>
      <c r="DX18" s="24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25"/>
      <c r="EM18" s="5"/>
      <c r="EN18" s="24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25"/>
      <c r="FC18" s="5"/>
      <c r="FD18" s="24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25"/>
      <c r="FS18" s="5"/>
      <c r="FT18" s="24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25"/>
      <c r="GI18" s="5"/>
      <c r="GJ18" s="24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25"/>
      <c r="GY18" s="5"/>
      <c r="GZ18" s="24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25"/>
      <c r="HO18" s="5"/>
      <c r="HP18" s="24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25"/>
      <c r="IE18" s="5"/>
      <c r="IF18" s="24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25"/>
    </row>
    <row r="19" spans="2:254" ht="19.5" customHeight="1">
      <c r="B19" s="5" t="s">
        <v>89</v>
      </c>
      <c r="C19" s="24">
        <v>26</v>
      </c>
      <c r="D19">
        <v>23</v>
      </c>
      <c r="E19">
        <v>16</v>
      </c>
      <c r="F19">
        <v>25</v>
      </c>
      <c r="G19">
        <v>18</v>
      </c>
      <c r="H19">
        <v>12</v>
      </c>
      <c r="I19">
        <v>25</v>
      </c>
      <c r="J19">
        <v>10</v>
      </c>
      <c r="K19">
        <v>11</v>
      </c>
      <c r="L19">
        <v>14</v>
      </c>
      <c r="M19">
        <v>28</v>
      </c>
      <c r="N19">
        <v>14</v>
      </c>
      <c r="O19">
        <v>20</v>
      </c>
      <c r="P19" s="22">
        <f t="shared" si="2"/>
        <v>242</v>
      </c>
      <c r="Q19" s="5"/>
      <c r="R19" s="24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25"/>
      <c r="AE19" s="5"/>
      <c r="AF19" s="24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25"/>
      <c r="AU19" s="5"/>
      <c r="AV19" s="24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25"/>
      <c r="BK19" s="5"/>
      <c r="BL19" s="24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25"/>
      <c r="CA19" s="5"/>
      <c r="CB19" s="24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25"/>
      <c r="CQ19" s="5"/>
      <c r="CR19" s="24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25"/>
      <c r="DG19" s="5"/>
      <c r="DH19" s="24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25"/>
      <c r="DW19" s="5"/>
      <c r="DX19" s="24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25"/>
      <c r="EM19" s="5"/>
      <c r="EN19" s="24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25"/>
      <c r="FC19" s="5"/>
      <c r="FD19" s="24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25"/>
      <c r="FS19" s="5"/>
      <c r="FT19" s="24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25"/>
      <c r="GI19" s="5"/>
      <c r="GJ19" s="24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25"/>
      <c r="GY19" s="5"/>
      <c r="GZ19" s="24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25"/>
      <c r="HO19" s="5"/>
      <c r="HP19" s="24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25"/>
      <c r="IE19" s="5"/>
      <c r="IF19" s="24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25"/>
    </row>
    <row r="20" spans="2:254" ht="19.5" customHeight="1">
      <c r="B20" s="5" t="s">
        <v>123</v>
      </c>
      <c r="C20" s="24">
        <v>31</v>
      </c>
      <c r="D20">
        <v>34</v>
      </c>
      <c r="E20">
        <v>17</v>
      </c>
      <c r="F20">
        <v>17</v>
      </c>
      <c r="G20">
        <v>12</v>
      </c>
      <c r="H20">
        <v>5</v>
      </c>
      <c r="I20">
        <v>9</v>
      </c>
      <c r="J20">
        <v>6</v>
      </c>
      <c r="K20">
        <v>9</v>
      </c>
      <c r="L20">
        <v>5</v>
      </c>
      <c r="M20">
        <v>17</v>
      </c>
      <c r="N20">
        <v>11</v>
      </c>
      <c r="O20">
        <v>17</v>
      </c>
      <c r="P20" s="22">
        <f t="shared" si="2"/>
        <v>190</v>
      </c>
      <c r="Q20" s="5"/>
      <c r="R20" s="2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25"/>
      <c r="AE20" s="5"/>
      <c r="AF20" s="24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25"/>
      <c r="AU20" s="5"/>
      <c r="AV20" s="24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25"/>
      <c r="BK20" s="5"/>
      <c r="BL20" s="24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25"/>
      <c r="CA20" s="5"/>
      <c r="CB20" s="24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25"/>
      <c r="CQ20" s="5"/>
      <c r="CR20" s="24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25"/>
      <c r="DG20" s="5"/>
      <c r="DH20" s="24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25"/>
      <c r="DW20" s="5"/>
      <c r="DX20" s="24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25"/>
      <c r="EM20" s="5"/>
      <c r="EN20" s="24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25"/>
      <c r="FC20" s="5"/>
      <c r="FD20" s="24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25"/>
      <c r="FS20" s="5"/>
      <c r="FT20" s="24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25"/>
      <c r="GI20" s="5"/>
      <c r="GJ20" s="24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25"/>
      <c r="GY20" s="5"/>
      <c r="GZ20" s="24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25"/>
      <c r="HO20" s="5"/>
      <c r="HP20" s="24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25"/>
      <c r="IE20" s="5"/>
      <c r="IF20" s="24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25"/>
    </row>
    <row r="21" spans="2:254" ht="19.5" customHeight="1">
      <c r="B21" s="5" t="s">
        <v>84</v>
      </c>
      <c r="C21" s="24">
        <v>26</v>
      </c>
      <c r="D21">
        <v>16</v>
      </c>
      <c r="E21">
        <v>18</v>
      </c>
      <c r="F21">
        <v>15</v>
      </c>
      <c r="G21">
        <v>15</v>
      </c>
      <c r="H21">
        <v>10</v>
      </c>
      <c r="I21">
        <v>12</v>
      </c>
      <c r="J21">
        <v>14</v>
      </c>
      <c r="K21">
        <v>16</v>
      </c>
      <c r="L21">
        <v>11</v>
      </c>
      <c r="M21">
        <v>8</v>
      </c>
      <c r="N21">
        <v>7</v>
      </c>
      <c r="O21">
        <v>12</v>
      </c>
      <c r="P21" s="22">
        <f t="shared" si="2"/>
        <v>180</v>
      </c>
      <c r="Q21" s="5"/>
      <c r="R21" s="2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25"/>
      <c r="AE21" s="5"/>
      <c r="AF21" s="2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25"/>
      <c r="AU21" s="5"/>
      <c r="AV21" s="24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25"/>
      <c r="BK21" s="5"/>
      <c r="BL21" s="24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25"/>
      <c r="CA21" s="5"/>
      <c r="CB21" s="24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25"/>
      <c r="CQ21" s="5"/>
      <c r="CR21" s="24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25"/>
      <c r="DG21" s="5"/>
      <c r="DH21" s="24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25"/>
      <c r="DW21" s="5"/>
      <c r="DX21" s="24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25"/>
      <c r="EM21" s="5"/>
      <c r="EN21" s="24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25"/>
      <c r="FC21" s="5"/>
      <c r="FD21" s="24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25"/>
      <c r="FS21" s="5"/>
      <c r="FT21" s="24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25"/>
      <c r="GI21" s="5"/>
      <c r="GJ21" s="24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25"/>
      <c r="GY21" s="5"/>
      <c r="GZ21" s="24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25"/>
      <c r="HO21" s="5"/>
      <c r="HP21" s="24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25"/>
      <c r="IE21" s="5"/>
      <c r="IF21" s="24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25"/>
    </row>
    <row r="22" spans="2:254" ht="19.5" customHeight="1">
      <c r="B22" s="5" t="s">
        <v>86</v>
      </c>
      <c r="C22" s="24">
        <v>66</v>
      </c>
      <c r="D22">
        <v>74</v>
      </c>
      <c r="E22">
        <v>69</v>
      </c>
      <c r="F22">
        <v>85</v>
      </c>
      <c r="G22">
        <v>78</v>
      </c>
      <c r="H22">
        <v>70</v>
      </c>
      <c r="I22">
        <v>69</v>
      </c>
      <c r="J22">
        <v>57</v>
      </c>
      <c r="K22">
        <v>57</v>
      </c>
      <c r="L22">
        <v>33</v>
      </c>
      <c r="M22">
        <v>57</v>
      </c>
      <c r="N22">
        <v>49</v>
      </c>
      <c r="O22">
        <v>33</v>
      </c>
      <c r="P22" s="22">
        <f t="shared" si="2"/>
        <v>797</v>
      </c>
      <c r="Q22" s="5"/>
      <c r="R22" s="2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25"/>
      <c r="AE22" s="5"/>
      <c r="AF22" s="24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25"/>
      <c r="AU22" s="5"/>
      <c r="AV22" s="24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25"/>
      <c r="BK22" s="5"/>
      <c r="BL22" s="24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25"/>
      <c r="CA22" s="5"/>
      <c r="CB22" s="24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25"/>
      <c r="CQ22" s="5"/>
      <c r="CR22" s="24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25"/>
      <c r="DG22" s="5"/>
      <c r="DH22" s="24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25"/>
      <c r="DW22" s="5"/>
      <c r="DX22" s="24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25"/>
      <c r="EM22" s="5"/>
      <c r="EN22" s="24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25"/>
      <c r="FC22" s="5"/>
      <c r="FD22" s="24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25"/>
      <c r="FS22" s="5"/>
      <c r="FT22" s="2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25"/>
      <c r="GI22" s="5"/>
      <c r="GJ22" s="24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25"/>
      <c r="GY22" s="5"/>
      <c r="GZ22" s="24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25"/>
      <c r="HO22" s="5"/>
      <c r="HP22" s="24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25"/>
      <c r="IE22" s="5"/>
      <c r="IF22" s="24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25"/>
    </row>
    <row r="23" spans="2:254" ht="19.5" customHeight="1">
      <c r="B23" s="5" t="s">
        <v>200</v>
      </c>
      <c r="C23" s="54">
        <f>SUM(C13:C22)</f>
        <v>699</v>
      </c>
      <c r="D23" s="54">
        <f aca="true" t="shared" si="3" ref="D23:O23">SUM(D13:D20)</f>
        <v>595</v>
      </c>
      <c r="E23" s="54">
        <f t="shared" si="3"/>
        <v>541</v>
      </c>
      <c r="F23" s="54">
        <f t="shared" si="3"/>
        <v>557</v>
      </c>
      <c r="G23" s="54">
        <f t="shared" si="3"/>
        <v>523</v>
      </c>
      <c r="H23" s="54">
        <f t="shared" si="3"/>
        <v>477</v>
      </c>
      <c r="I23" s="54">
        <f t="shared" si="3"/>
        <v>529</v>
      </c>
      <c r="J23" s="54">
        <f t="shared" si="3"/>
        <v>449</v>
      </c>
      <c r="K23" s="54">
        <f t="shared" si="3"/>
        <v>386</v>
      </c>
      <c r="L23" s="54">
        <f t="shared" si="3"/>
        <v>344</v>
      </c>
      <c r="M23" s="54">
        <f t="shared" si="3"/>
        <v>439</v>
      </c>
      <c r="N23" s="54">
        <f t="shared" si="3"/>
        <v>328</v>
      </c>
      <c r="O23" s="54">
        <f t="shared" si="3"/>
        <v>329</v>
      </c>
      <c r="P23" s="54">
        <f>SUM(P13:P22)</f>
        <v>7081</v>
      </c>
      <c r="Q23" s="5"/>
      <c r="R23" s="24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25"/>
      <c r="AE23" s="5"/>
      <c r="AF23" s="24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25"/>
      <c r="AU23" s="5"/>
      <c r="AV23" s="24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25"/>
      <c r="BK23" s="5"/>
      <c r="BL23" s="24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25"/>
      <c r="CA23" s="5"/>
      <c r="CB23" s="24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25"/>
      <c r="CQ23" s="5"/>
      <c r="CR23" s="24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25"/>
      <c r="DG23" s="5"/>
      <c r="DH23" s="24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25"/>
      <c r="DW23" s="5"/>
      <c r="DX23" s="24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25"/>
      <c r="EM23" s="5"/>
      <c r="EN23" s="24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25"/>
      <c r="FC23" s="5"/>
      <c r="FD23" s="24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25"/>
      <c r="FS23" s="5"/>
      <c r="FT23" s="24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25"/>
      <c r="GI23" s="5"/>
      <c r="GJ23" s="24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25"/>
      <c r="GY23" s="5"/>
      <c r="GZ23" s="24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25"/>
      <c r="HO23" s="5"/>
      <c r="HP23" s="24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25"/>
      <c r="IE23" s="5"/>
      <c r="IF23" s="24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25"/>
    </row>
    <row r="24" spans="1:254" ht="19.5" customHeight="1">
      <c r="A24" s="5">
        <v>2016</v>
      </c>
      <c r="B24" s="5" t="s">
        <v>82</v>
      </c>
      <c r="C24">
        <v>401</v>
      </c>
      <c r="D24">
        <v>389</v>
      </c>
      <c r="E24">
        <v>400</v>
      </c>
      <c r="F24">
        <v>407</v>
      </c>
      <c r="G24">
        <v>398</v>
      </c>
      <c r="H24">
        <v>390</v>
      </c>
      <c r="I24">
        <v>340</v>
      </c>
      <c r="J24">
        <v>261</v>
      </c>
      <c r="K24">
        <v>202</v>
      </c>
      <c r="L24">
        <v>206</v>
      </c>
      <c r="M24">
        <v>199</v>
      </c>
      <c r="N24">
        <v>154</v>
      </c>
      <c r="O24">
        <v>128</v>
      </c>
      <c r="P24" s="22">
        <f aca="true" t="shared" si="4" ref="P24:P33">SUM(C24:O24)</f>
        <v>3875</v>
      </c>
      <c r="Q24" s="5"/>
      <c r="R24" s="24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25"/>
      <c r="AE24" s="5"/>
      <c r="AF24" s="24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25"/>
      <c r="AU24" s="5"/>
      <c r="AV24" s="24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25"/>
      <c r="BK24" s="5"/>
      <c r="BL24" s="24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25"/>
      <c r="CA24" s="5"/>
      <c r="CB24" s="24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25"/>
      <c r="CQ24" s="5"/>
      <c r="CR24" s="24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25"/>
      <c r="DG24" s="5"/>
      <c r="DH24" s="24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25"/>
      <c r="DW24" s="5"/>
      <c r="DX24" s="24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25"/>
      <c r="EM24" s="5"/>
      <c r="EN24" s="24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25"/>
      <c r="FC24" s="5"/>
      <c r="FD24" s="24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25"/>
      <c r="FS24" s="5"/>
      <c r="FT24" s="24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25"/>
      <c r="GI24" s="5"/>
      <c r="GJ24" s="24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25"/>
      <c r="GY24" s="5"/>
      <c r="GZ24" s="24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25"/>
      <c r="HO24" s="5"/>
      <c r="HP24" s="24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25"/>
      <c r="IE24" s="5"/>
      <c r="IF24" s="24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25"/>
    </row>
    <row r="25" spans="2:254" ht="19.5" customHeight="1">
      <c r="B25" s="5" t="s">
        <v>148</v>
      </c>
      <c r="C25">
        <v>53</v>
      </c>
      <c r="D25">
        <v>45</v>
      </c>
      <c r="E25">
        <v>47</v>
      </c>
      <c r="F25">
        <v>43</v>
      </c>
      <c r="G25">
        <v>41</v>
      </c>
      <c r="H25">
        <v>60</v>
      </c>
      <c r="I25">
        <v>38</v>
      </c>
      <c r="J25">
        <v>32</v>
      </c>
      <c r="K25">
        <v>33</v>
      </c>
      <c r="L25">
        <v>40</v>
      </c>
      <c r="M25">
        <v>44</v>
      </c>
      <c r="N25">
        <v>48</v>
      </c>
      <c r="O25">
        <v>45</v>
      </c>
      <c r="P25" s="22">
        <f t="shared" si="4"/>
        <v>569</v>
      </c>
      <c r="Q25" s="5"/>
      <c r="R25" s="24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25"/>
      <c r="AE25" s="5"/>
      <c r="AF25" s="24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25"/>
      <c r="AU25" s="5"/>
      <c r="AV25" s="24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25"/>
      <c r="BK25" s="5"/>
      <c r="BL25" s="24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25"/>
      <c r="CA25" s="5"/>
      <c r="CB25" s="24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25"/>
      <c r="CQ25" s="5"/>
      <c r="CR25" s="24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25"/>
      <c r="DG25" s="5"/>
      <c r="DH25" s="24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25"/>
      <c r="DW25" s="5"/>
      <c r="DX25" s="24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25"/>
      <c r="EM25" s="5"/>
      <c r="EN25" s="24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25"/>
      <c r="FC25" s="5"/>
      <c r="FD25" s="24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25"/>
      <c r="FS25" s="5"/>
      <c r="FT25" s="24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25"/>
      <c r="GI25" s="5"/>
      <c r="GJ25" s="24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25"/>
      <c r="GY25" s="5"/>
      <c r="GZ25" s="24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25"/>
      <c r="HO25" s="5"/>
      <c r="HP25" s="24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25"/>
      <c r="IE25" s="5"/>
      <c r="IF25" s="24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25"/>
    </row>
    <row r="26" spans="2:254" ht="19.5" customHeight="1">
      <c r="B26" s="5" t="s">
        <v>89</v>
      </c>
      <c r="C26">
        <v>29</v>
      </c>
      <c r="D26">
        <v>27</v>
      </c>
      <c r="E26">
        <v>28</v>
      </c>
      <c r="F26">
        <v>19</v>
      </c>
      <c r="G26">
        <v>19</v>
      </c>
      <c r="H26">
        <v>26</v>
      </c>
      <c r="I26">
        <v>14</v>
      </c>
      <c r="J26">
        <v>13</v>
      </c>
      <c r="K26">
        <v>15</v>
      </c>
      <c r="L26">
        <v>29</v>
      </c>
      <c r="M26">
        <v>17</v>
      </c>
      <c r="N26">
        <v>16</v>
      </c>
      <c r="O26">
        <v>19</v>
      </c>
      <c r="P26" s="22">
        <f t="shared" si="4"/>
        <v>271</v>
      </c>
      <c r="Q26" s="5"/>
      <c r="R26" s="24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25"/>
      <c r="AE26" s="5"/>
      <c r="AF26" s="24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25"/>
      <c r="AU26" s="5"/>
      <c r="AV26" s="24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25"/>
      <c r="BK26" s="5"/>
      <c r="BL26" s="24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25"/>
      <c r="CA26" s="5"/>
      <c r="CB26" s="24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25"/>
      <c r="CQ26" s="5"/>
      <c r="CR26" s="24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25"/>
      <c r="DG26" s="5"/>
      <c r="DH26" s="24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25"/>
      <c r="DW26" s="5"/>
      <c r="DX26" s="24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25"/>
      <c r="EM26" s="5"/>
      <c r="EN26" s="24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25"/>
      <c r="FC26" s="5"/>
      <c r="FD26" s="24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25"/>
      <c r="FS26" s="5"/>
      <c r="FT26" s="24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25"/>
      <c r="GI26" s="5"/>
      <c r="GJ26" s="24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25"/>
      <c r="GY26" s="5"/>
      <c r="GZ26" s="24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25"/>
      <c r="HO26" s="5"/>
      <c r="HP26" s="24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25"/>
      <c r="IE26" s="5"/>
      <c r="IF26" s="24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25"/>
    </row>
    <row r="27" spans="2:254" ht="19.5" customHeight="1">
      <c r="B27" s="5" t="s">
        <v>85</v>
      </c>
      <c r="C27">
        <v>23</v>
      </c>
      <c r="D27">
        <v>31</v>
      </c>
      <c r="E27">
        <v>32</v>
      </c>
      <c r="F27">
        <v>19</v>
      </c>
      <c r="G27">
        <v>20</v>
      </c>
      <c r="H27">
        <v>23</v>
      </c>
      <c r="I27">
        <v>22</v>
      </c>
      <c r="J27">
        <v>27</v>
      </c>
      <c r="K27">
        <v>14</v>
      </c>
      <c r="L27">
        <v>18</v>
      </c>
      <c r="M27">
        <v>14</v>
      </c>
      <c r="N27">
        <v>17</v>
      </c>
      <c r="O27">
        <v>7</v>
      </c>
      <c r="P27" s="22">
        <f t="shared" si="4"/>
        <v>267</v>
      </c>
      <c r="Q27" s="5"/>
      <c r="R27" s="24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25"/>
      <c r="AE27" s="5"/>
      <c r="AF27" s="24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25"/>
      <c r="AU27" s="5"/>
      <c r="AV27" s="24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25"/>
      <c r="BK27" s="5"/>
      <c r="BL27" s="24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25"/>
      <c r="CA27" s="5"/>
      <c r="CB27" s="24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25"/>
      <c r="CQ27" s="5"/>
      <c r="CR27" s="24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25"/>
      <c r="DG27" s="5"/>
      <c r="DH27" s="24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25"/>
      <c r="DW27" s="5"/>
      <c r="DX27" s="24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25"/>
      <c r="EM27" s="5"/>
      <c r="EN27" s="24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25"/>
      <c r="FC27" s="5"/>
      <c r="FD27" s="24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25"/>
      <c r="FS27" s="5"/>
      <c r="FT27" s="24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25"/>
      <c r="GI27" s="5"/>
      <c r="GJ27" s="24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25"/>
      <c r="GY27" s="5"/>
      <c r="GZ27" s="24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25"/>
      <c r="HO27" s="5"/>
      <c r="HP27" s="24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25"/>
      <c r="IE27" s="5"/>
      <c r="IF27" s="24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25"/>
    </row>
    <row r="28" spans="2:254" ht="19.5" customHeight="1">
      <c r="B28" s="5" t="s">
        <v>127</v>
      </c>
      <c r="C28">
        <v>25</v>
      </c>
      <c r="D28">
        <v>35</v>
      </c>
      <c r="E28">
        <v>23</v>
      </c>
      <c r="F28">
        <v>20</v>
      </c>
      <c r="G28">
        <v>23</v>
      </c>
      <c r="H28">
        <v>18</v>
      </c>
      <c r="I28">
        <v>16</v>
      </c>
      <c r="J28">
        <v>13</v>
      </c>
      <c r="K28">
        <v>11</v>
      </c>
      <c r="L28">
        <v>19</v>
      </c>
      <c r="M28">
        <v>24</v>
      </c>
      <c r="N28">
        <v>21</v>
      </c>
      <c r="O28">
        <v>17</v>
      </c>
      <c r="P28" s="22">
        <f t="shared" si="4"/>
        <v>265</v>
      </c>
      <c r="Q28" s="5"/>
      <c r="R28" s="24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25"/>
      <c r="AE28" s="5"/>
      <c r="AF28" s="24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25"/>
      <c r="AU28" s="5"/>
      <c r="AV28" s="24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25"/>
      <c r="BK28" s="5"/>
      <c r="BL28" s="24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25"/>
      <c r="CA28" s="5"/>
      <c r="CB28" s="24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25"/>
      <c r="CQ28" s="5"/>
      <c r="CR28" s="24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25"/>
      <c r="DG28" s="5"/>
      <c r="DH28" s="24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25"/>
      <c r="DW28" s="5"/>
      <c r="DX28" s="24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25"/>
      <c r="EM28" s="5"/>
      <c r="EN28" s="24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25"/>
      <c r="FC28" s="5"/>
      <c r="FD28" s="24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25"/>
      <c r="FS28" s="5"/>
      <c r="FT28" s="24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25"/>
      <c r="GI28" s="5"/>
      <c r="GJ28" s="24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25"/>
      <c r="GY28" s="5"/>
      <c r="GZ28" s="24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25"/>
      <c r="HO28" s="5"/>
      <c r="HP28" s="24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25"/>
      <c r="IE28" s="5"/>
      <c r="IF28" s="24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25"/>
    </row>
    <row r="29" spans="2:254" ht="19.5" customHeight="1">
      <c r="B29" s="5" t="s">
        <v>141</v>
      </c>
      <c r="C29">
        <v>21</v>
      </c>
      <c r="D29">
        <v>22</v>
      </c>
      <c r="E29">
        <v>29</v>
      </c>
      <c r="F29">
        <v>18</v>
      </c>
      <c r="G29">
        <v>23</v>
      </c>
      <c r="H29">
        <v>26</v>
      </c>
      <c r="I29">
        <v>28</v>
      </c>
      <c r="J29">
        <v>18</v>
      </c>
      <c r="K29">
        <v>18</v>
      </c>
      <c r="L29">
        <v>19</v>
      </c>
      <c r="M29">
        <v>17</v>
      </c>
      <c r="N29">
        <v>11</v>
      </c>
      <c r="O29">
        <v>8</v>
      </c>
      <c r="P29" s="22">
        <f t="shared" si="4"/>
        <v>258</v>
      </c>
      <c r="Q29" s="5"/>
      <c r="R29" s="24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25"/>
      <c r="AE29" s="5"/>
      <c r="AF29" s="24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25"/>
      <c r="AU29" s="5"/>
      <c r="AV29" s="24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25"/>
      <c r="BK29" s="5"/>
      <c r="BL29" s="24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25"/>
      <c r="CA29" s="5"/>
      <c r="CB29" s="24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25"/>
      <c r="CQ29" s="5"/>
      <c r="CR29" s="24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25"/>
      <c r="DG29" s="5"/>
      <c r="DH29" s="24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25"/>
      <c r="DW29" s="5"/>
      <c r="DX29" s="24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25"/>
      <c r="EM29" s="5"/>
      <c r="EN29" s="24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25"/>
      <c r="FC29" s="5"/>
      <c r="FD29" s="24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25"/>
      <c r="FS29" s="5"/>
      <c r="FT29" s="24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25"/>
      <c r="GI29" s="5"/>
      <c r="GJ29" s="24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25"/>
      <c r="GY29" s="5"/>
      <c r="GZ29" s="24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25"/>
      <c r="HO29" s="5"/>
      <c r="HP29" s="24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25"/>
      <c r="IE29" s="5"/>
      <c r="IF29" s="24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25"/>
    </row>
    <row r="30" spans="2:254" ht="19.5" customHeight="1">
      <c r="B30" s="5" t="s">
        <v>123</v>
      </c>
      <c r="C30" s="24">
        <v>34</v>
      </c>
      <c r="D30" s="24">
        <v>22</v>
      </c>
      <c r="E30" s="24">
        <v>21</v>
      </c>
      <c r="F30" s="24">
        <v>15</v>
      </c>
      <c r="G30" s="24">
        <v>7</v>
      </c>
      <c r="H30" s="24">
        <v>13</v>
      </c>
      <c r="I30" s="24">
        <v>7</v>
      </c>
      <c r="J30" s="24">
        <v>10</v>
      </c>
      <c r="K30" s="24">
        <v>5</v>
      </c>
      <c r="L30" s="24">
        <v>12</v>
      </c>
      <c r="M30" s="24">
        <v>12</v>
      </c>
      <c r="N30" s="24">
        <v>16</v>
      </c>
      <c r="O30" s="24">
        <v>13</v>
      </c>
      <c r="P30" s="22">
        <f t="shared" si="4"/>
        <v>187</v>
      </c>
      <c r="Q30" s="5"/>
      <c r="R30" s="2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25"/>
      <c r="AE30" s="5"/>
      <c r="AF30" s="24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25"/>
      <c r="AU30" s="5"/>
      <c r="AV30" s="24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25"/>
      <c r="BK30" s="5"/>
      <c r="BL30" s="24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25"/>
      <c r="CA30" s="5"/>
      <c r="CB30" s="24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25"/>
      <c r="CQ30" s="5"/>
      <c r="CR30" s="24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25"/>
      <c r="DG30" s="5"/>
      <c r="DH30" s="24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25"/>
      <c r="DW30" s="5"/>
      <c r="DX30" s="24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25"/>
      <c r="EM30" s="5"/>
      <c r="EN30" s="24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25"/>
      <c r="FC30" s="5"/>
      <c r="FD30" s="24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25"/>
      <c r="FS30" s="5"/>
      <c r="FT30" s="24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25"/>
      <c r="GI30" s="5"/>
      <c r="GJ30" s="24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25"/>
      <c r="GY30" s="5"/>
      <c r="GZ30" s="24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25"/>
      <c r="HO30" s="5"/>
      <c r="HP30" s="24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25"/>
      <c r="IE30" s="5"/>
      <c r="IF30" s="24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25"/>
    </row>
    <row r="31" spans="2:254" ht="19.5" customHeight="1">
      <c r="B31" s="5" t="s">
        <v>84</v>
      </c>
      <c r="C31">
        <v>19</v>
      </c>
      <c r="D31">
        <v>19</v>
      </c>
      <c r="E31">
        <v>20</v>
      </c>
      <c r="F31">
        <v>17</v>
      </c>
      <c r="G31">
        <v>19</v>
      </c>
      <c r="H31">
        <v>13</v>
      </c>
      <c r="I31">
        <v>14</v>
      </c>
      <c r="J31">
        <v>16</v>
      </c>
      <c r="K31">
        <v>13</v>
      </c>
      <c r="L31">
        <v>10</v>
      </c>
      <c r="M31">
        <v>7</v>
      </c>
      <c r="N31">
        <v>9</v>
      </c>
      <c r="O31">
        <v>6</v>
      </c>
      <c r="P31" s="22">
        <f t="shared" si="4"/>
        <v>182</v>
      </c>
      <c r="Q31" s="5"/>
      <c r="R31" s="2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25"/>
      <c r="AE31" s="5"/>
      <c r="AF31" s="24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25"/>
      <c r="AU31" s="5"/>
      <c r="AV31" s="24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25"/>
      <c r="BK31" s="5"/>
      <c r="BL31" s="24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25"/>
      <c r="CA31" s="5"/>
      <c r="CB31" s="24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25"/>
      <c r="CQ31" s="5"/>
      <c r="CR31" s="24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25"/>
      <c r="DG31" s="5"/>
      <c r="DH31" s="24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25"/>
      <c r="DW31" s="5"/>
      <c r="DX31" s="24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25"/>
      <c r="EM31" s="5"/>
      <c r="EN31" s="24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25"/>
      <c r="FC31" s="5"/>
      <c r="FD31" s="24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25"/>
      <c r="FS31" s="5"/>
      <c r="FT31" s="24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25"/>
      <c r="GI31" s="5"/>
      <c r="GJ31" s="24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25"/>
      <c r="GY31" s="5"/>
      <c r="GZ31" s="24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25"/>
      <c r="HO31" s="5"/>
      <c r="HP31" s="24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25"/>
      <c r="IE31" s="5"/>
      <c r="IF31" s="24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25"/>
    </row>
    <row r="32" spans="2:254" ht="19.5" customHeight="1">
      <c r="B32" s="5" t="s">
        <v>98</v>
      </c>
      <c r="C32">
        <v>7</v>
      </c>
      <c r="D32">
        <v>19</v>
      </c>
      <c r="E32">
        <v>17</v>
      </c>
      <c r="F32">
        <v>8</v>
      </c>
      <c r="G32">
        <v>13</v>
      </c>
      <c r="H32">
        <v>8</v>
      </c>
      <c r="I32">
        <v>7</v>
      </c>
      <c r="J32">
        <v>13</v>
      </c>
      <c r="K32">
        <v>18</v>
      </c>
      <c r="L32">
        <v>12</v>
      </c>
      <c r="M32">
        <v>9</v>
      </c>
      <c r="N32">
        <v>8</v>
      </c>
      <c r="O32">
        <v>15</v>
      </c>
      <c r="P32" s="22">
        <f t="shared" si="4"/>
        <v>154</v>
      </c>
      <c r="Q32" s="5"/>
      <c r="R32" s="2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25"/>
      <c r="AE32" s="5"/>
      <c r="AF32" s="24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25"/>
      <c r="AU32" s="5"/>
      <c r="AV32" s="24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25"/>
      <c r="BK32" s="5"/>
      <c r="BL32" s="24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25"/>
      <c r="CA32" s="5"/>
      <c r="CB32" s="24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25"/>
      <c r="CQ32" s="5"/>
      <c r="CR32" s="24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25"/>
      <c r="DG32" s="5"/>
      <c r="DH32" s="24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25"/>
      <c r="DW32" s="5"/>
      <c r="DX32" s="24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25"/>
      <c r="EM32" s="5"/>
      <c r="EN32" s="24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25"/>
      <c r="FC32" s="5"/>
      <c r="FD32" s="24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25"/>
      <c r="FS32" s="5"/>
      <c r="FT32" s="2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25"/>
      <c r="GI32" s="5"/>
      <c r="GJ32" s="24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25"/>
      <c r="GY32" s="5"/>
      <c r="GZ32" s="24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25"/>
      <c r="HO32" s="5"/>
      <c r="HP32" s="24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25"/>
      <c r="IE32" s="5"/>
      <c r="IF32" s="24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25"/>
    </row>
    <row r="33" spans="2:254" ht="19.5" customHeight="1">
      <c r="B33" s="5" t="s">
        <v>86</v>
      </c>
      <c r="C33">
        <v>75</v>
      </c>
      <c r="D33">
        <v>70</v>
      </c>
      <c r="E33">
        <v>105</v>
      </c>
      <c r="F33">
        <v>72</v>
      </c>
      <c r="G33">
        <v>80</v>
      </c>
      <c r="H33">
        <v>69</v>
      </c>
      <c r="I33">
        <v>54</v>
      </c>
      <c r="J33">
        <v>55</v>
      </c>
      <c r="K33">
        <v>28</v>
      </c>
      <c r="L33">
        <v>49</v>
      </c>
      <c r="M33">
        <v>49</v>
      </c>
      <c r="N33">
        <v>31</v>
      </c>
      <c r="O33">
        <v>37</v>
      </c>
      <c r="P33" s="22">
        <f t="shared" si="4"/>
        <v>774</v>
      </c>
      <c r="Q33" s="5"/>
      <c r="R33" s="24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25"/>
      <c r="AE33" s="5"/>
      <c r="AF33" s="24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25"/>
      <c r="AU33" s="5"/>
      <c r="AV33" s="24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25"/>
      <c r="BK33" s="5"/>
      <c r="BL33" s="24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25"/>
      <c r="CA33" s="5"/>
      <c r="CB33" s="24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25"/>
      <c r="CQ33" s="5"/>
      <c r="CR33" s="24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25"/>
      <c r="DG33" s="5"/>
      <c r="DH33" s="24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25"/>
      <c r="DW33" s="5"/>
      <c r="DX33" s="24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25"/>
      <c r="EM33" s="5"/>
      <c r="EN33" s="24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25"/>
      <c r="FC33" s="5"/>
      <c r="FD33" s="24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25"/>
      <c r="FS33" s="5"/>
      <c r="FT33" s="24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25"/>
      <c r="GI33" s="5"/>
      <c r="GJ33" s="24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25"/>
      <c r="GY33" s="5"/>
      <c r="GZ33" s="24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25"/>
      <c r="HO33" s="5"/>
      <c r="HP33" s="24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25"/>
      <c r="IE33" s="5"/>
      <c r="IF33" s="24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25"/>
    </row>
    <row r="34" spans="2:254" ht="19.5" customHeight="1">
      <c r="B34" s="5" t="s">
        <v>191</v>
      </c>
      <c r="C34" s="54">
        <f>SUM(C24:C33)</f>
        <v>687</v>
      </c>
      <c r="D34" s="54">
        <f aca="true" t="shared" si="5" ref="D34:O34">SUM(D24:D31)</f>
        <v>590</v>
      </c>
      <c r="E34" s="54">
        <f t="shared" si="5"/>
        <v>600</v>
      </c>
      <c r="F34" s="54">
        <f t="shared" si="5"/>
        <v>558</v>
      </c>
      <c r="G34" s="54">
        <f t="shared" si="5"/>
        <v>550</v>
      </c>
      <c r="H34" s="54">
        <f t="shared" si="5"/>
        <v>569</v>
      </c>
      <c r="I34" s="54">
        <f t="shared" si="5"/>
        <v>479</v>
      </c>
      <c r="J34" s="54">
        <f t="shared" si="5"/>
        <v>390</v>
      </c>
      <c r="K34" s="54">
        <f t="shared" si="5"/>
        <v>311</v>
      </c>
      <c r="L34" s="54">
        <f t="shared" si="5"/>
        <v>353</v>
      </c>
      <c r="M34" s="54">
        <f t="shared" si="5"/>
        <v>334</v>
      </c>
      <c r="N34" s="54">
        <f t="shared" si="5"/>
        <v>292</v>
      </c>
      <c r="O34" s="54">
        <f t="shared" si="5"/>
        <v>243</v>
      </c>
      <c r="P34" s="54">
        <f>SUM(P24:P33)</f>
        <v>6802</v>
      </c>
      <c r="Q34" s="5"/>
      <c r="R34" s="2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25"/>
      <c r="AE34" s="5"/>
      <c r="AF34" s="24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25"/>
      <c r="AU34" s="5"/>
      <c r="AV34" s="24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25"/>
      <c r="BK34" s="5"/>
      <c r="BL34" s="24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25"/>
      <c r="CA34" s="5"/>
      <c r="CB34" s="24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25"/>
      <c r="CQ34" s="5"/>
      <c r="CR34" s="24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25"/>
      <c r="DG34" s="5"/>
      <c r="DH34" s="24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25"/>
      <c r="DW34" s="5"/>
      <c r="DX34" s="24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25"/>
      <c r="EM34" s="5"/>
      <c r="EN34" s="24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25"/>
      <c r="FC34" s="5"/>
      <c r="FD34" s="24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25"/>
      <c r="FS34" s="5"/>
      <c r="FT34" s="24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25"/>
      <c r="GI34" s="5"/>
      <c r="GJ34" s="24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25"/>
      <c r="GY34" s="5"/>
      <c r="GZ34" s="24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25"/>
      <c r="HO34" s="5"/>
      <c r="HP34" s="24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25"/>
      <c r="IE34" s="5"/>
      <c r="IF34" s="24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25"/>
    </row>
    <row r="35" spans="1:254" ht="19.5" customHeight="1">
      <c r="A35" s="5">
        <v>2015</v>
      </c>
      <c r="B35" s="5" t="s">
        <v>82</v>
      </c>
      <c r="C35">
        <v>368</v>
      </c>
      <c r="D35">
        <v>425</v>
      </c>
      <c r="E35">
        <v>447</v>
      </c>
      <c r="F35">
        <v>472</v>
      </c>
      <c r="G35">
        <v>450</v>
      </c>
      <c r="H35">
        <v>371</v>
      </c>
      <c r="I35">
        <v>263</v>
      </c>
      <c r="J35">
        <v>195</v>
      </c>
      <c r="K35">
        <v>180</v>
      </c>
      <c r="L35">
        <v>166</v>
      </c>
      <c r="M35">
        <v>152</v>
      </c>
      <c r="N35">
        <v>114</v>
      </c>
      <c r="O35">
        <v>115</v>
      </c>
      <c r="P35" s="22">
        <f>SUM(C35:O35)</f>
        <v>3718</v>
      </c>
      <c r="Q35" s="5"/>
      <c r="R35" s="24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25"/>
      <c r="AE35" s="5"/>
      <c r="AF35" s="24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25"/>
      <c r="AU35" s="5"/>
      <c r="AV35" s="24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25"/>
      <c r="BK35" s="5"/>
      <c r="BL35" s="24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25"/>
      <c r="CA35" s="5"/>
      <c r="CB35" s="24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25"/>
      <c r="CQ35" s="5"/>
      <c r="CR35" s="24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25"/>
      <c r="DG35" s="5"/>
      <c r="DH35" s="24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25"/>
      <c r="DW35" s="5"/>
      <c r="DX35" s="24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25"/>
      <c r="EM35" s="5"/>
      <c r="EN35" s="24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25"/>
      <c r="FC35" s="5"/>
      <c r="FD35" s="24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25"/>
      <c r="FS35" s="5"/>
      <c r="FT35" s="24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25"/>
      <c r="GI35" s="5"/>
      <c r="GJ35" s="24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25"/>
      <c r="GY35" s="5"/>
      <c r="GZ35" s="24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25"/>
      <c r="HO35" s="5"/>
      <c r="HP35" s="24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25"/>
      <c r="IE35" s="5"/>
      <c r="IF35" s="24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25"/>
    </row>
    <row r="36" spans="2:254" ht="19.5" customHeight="1">
      <c r="B36" s="5" t="s">
        <v>148</v>
      </c>
      <c r="C36">
        <v>42</v>
      </c>
      <c r="D36">
        <v>44</v>
      </c>
      <c r="E36">
        <v>48</v>
      </c>
      <c r="F36">
        <v>44</v>
      </c>
      <c r="G36">
        <v>57</v>
      </c>
      <c r="H36">
        <v>38</v>
      </c>
      <c r="I36">
        <v>34</v>
      </c>
      <c r="J36">
        <v>33</v>
      </c>
      <c r="K36">
        <v>35</v>
      </c>
      <c r="L36">
        <v>36</v>
      </c>
      <c r="M36">
        <v>52</v>
      </c>
      <c r="N36">
        <v>47</v>
      </c>
      <c r="O36">
        <v>37</v>
      </c>
      <c r="P36" s="22">
        <f aca="true" t="shared" si="6" ref="P36:P43">SUM(C36:O36)</f>
        <v>547</v>
      </c>
      <c r="Q36" s="5"/>
      <c r="R36" s="24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25"/>
      <c r="AE36" s="5"/>
      <c r="AF36" s="24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25"/>
      <c r="AU36" s="5"/>
      <c r="AV36" s="24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25"/>
      <c r="BK36" s="5"/>
      <c r="BL36" s="24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25"/>
      <c r="CA36" s="5"/>
      <c r="CB36" s="24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25"/>
      <c r="CQ36" s="5"/>
      <c r="CR36" s="24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25"/>
      <c r="DG36" s="5"/>
      <c r="DH36" s="24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25"/>
      <c r="DW36" s="5"/>
      <c r="DX36" s="24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25"/>
      <c r="EM36" s="5"/>
      <c r="EN36" s="24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25"/>
      <c r="FC36" s="5"/>
      <c r="FD36" s="24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25"/>
      <c r="FS36" s="5"/>
      <c r="FT36" s="24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25"/>
      <c r="GI36" s="5"/>
      <c r="GJ36" s="24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25"/>
      <c r="GY36" s="5"/>
      <c r="GZ36" s="24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25"/>
      <c r="HO36" s="5"/>
      <c r="HP36" s="24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25"/>
      <c r="IE36" s="5"/>
      <c r="IF36" s="24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25"/>
    </row>
    <row r="37" spans="2:254" ht="19.5" customHeight="1">
      <c r="B37" s="5" t="s">
        <v>89</v>
      </c>
      <c r="C37">
        <v>24</v>
      </c>
      <c r="D37">
        <v>28</v>
      </c>
      <c r="E37">
        <v>25</v>
      </c>
      <c r="F37">
        <v>19</v>
      </c>
      <c r="G37">
        <v>33</v>
      </c>
      <c r="H37">
        <v>17</v>
      </c>
      <c r="I37">
        <v>15</v>
      </c>
      <c r="J37">
        <v>16</v>
      </c>
      <c r="K37">
        <v>22</v>
      </c>
      <c r="L37">
        <v>16</v>
      </c>
      <c r="M37">
        <v>16</v>
      </c>
      <c r="N37">
        <v>21</v>
      </c>
      <c r="O37">
        <v>14</v>
      </c>
      <c r="P37" s="22">
        <f t="shared" si="6"/>
        <v>266</v>
      </c>
      <c r="Q37" s="5"/>
      <c r="R37" s="2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25"/>
      <c r="AE37" s="5"/>
      <c r="AF37" s="24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25"/>
      <c r="AU37" s="5"/>
      <c r="AV37" s="24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25"/>
      <c r="BK37" s="5"/>
      <c r="BL37" s="24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25"/>
      <c r="CA37" s="5"/>
      <c r="CB37" s="24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25"/>
      <c r="CQ37" s="5"/>
      <c r="CR37" s="24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25"/>
      <c r="DG37" s="5"/>
      <c r="DH37" s="24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25"/>
      <c r="DW37" s="5"/>
      <c r="DX37" s="24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25"/>
      <c r="EM37" s="5"/>
      <c r="EN37" s="24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25"/>
      <c r="FC37" s="5"/>
      <c r="FD37" s="24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25"/>
      <c r="FS37" s="5"/>
      <c r="FT37" s="24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25"/>
      <c r="GI37" s="5"/>
      <c r="GJ37" s="24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25"/>
      <c r="GY37" s="5"/>
      <c r="GZ37" s="24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25"/>
      <c r="HO37" s="5"/>
      <c r="HP37" s="24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25"/>
      <c r="IE37" s="5"/>
      <c r="IF37" s="24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25"/>
    </row>
    <row r="38" spans="2:254" ht="19.5" customHeight="1">
      <c r="B38" s="5" t="s">
        <v>85</v>
      </c>
      <c r="C38">
        <v>25</v>
      </c>
      <c r="D38">
        <v>35</v>
      </c>
      <c r="E38">
        <v>27</v>
      </c>
      <c r="F38">
        <v>21</v>
      </c>
      <c r="G38">
        <v>30</v>
      </c>
      <c r="H38">
        <v>24</v>
      </c>
      <c r="I38">
        <v>20</v>
      </c>
      <c r="J38">
        <v>13</v>
      </c>
      <c r="K38">
        <v>15</v>
      </c>
      <c r="L38">
        <v>12</v>
      </c>
      <c r="M38">
        <v>18</v>
      </c>
      <c r="N38">
        <v>5</v>
      </c>
      <c r="O38">
        <v>4</v>
      </c>
      <c r="P38" s="22">
        <f t="shared" si="6"/>
        <v>249</v>
      </c>
      <c r="Q38" s="5"/>
      <c r="R38" s="24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25"/>
      <c r="AE38" s="5"/>
      <c r="AF38" s="24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25"/>
      <c r="AU38" s="5"/>
      <c r="AV38" s="24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25"/>
      <c r="BK38" s="5"/>
      <c r="BL38" s="24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25"/>
      <c r="CA38" s="5"/>
      <c r="CB38" s="24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25"/>
      <c r="CQ38" s="5"/>
      <c r="CR38" s="24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25"/>
      <c r="DG38" s="5"/>
      <c r="DH38" s="24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25"/>
      <c r="DW38" s="5"/>
      <c r="DX38" s="24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25"/>
      <c r="EM38" s="5"/>
      <c r="EN38" s="24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25"/>
      <c r="FC38" s="5"/>
      <c r="FD38" s="24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25"/>
      <c r="FS38" s="5"/>
      <c r="FT38" s="24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25"/>
      <c r="GI38" s="5"/>
      <c r="GJ38" s="24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25"/>
      <c r="GY38" s="5"/>
      <c r="GZ38" s="24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25"/>
      <c r="HO38" s="5"/>
      <c r="HP38" s="24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25"/>
      <c r="IE38" s="5"/>
      <c r="IF38" s="24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25"/>
    </row>
    <row r="39" spans="2:254" ht="19.5" customHeight="1">
      <c r="B39" s="5" t="s">
        <v>127</v>
      </c>
      <c r="C39">
        <v>27</v>
      </c>
      <c r="D39">
        <v>15</v>
      </c>
      <c r="E39">
        <v>19</v>
      </c>
      <c r="F39">
        <v>26</v>
      </c>
      <c r="G39">
        <v>16</v>
      </c>
      <c r="H39">
        <v>13</v>
      </c>
      <c r="I39">
        <v>15</v>
      </c>
      <c r="J39">
        <v>5</v>
      </c>
      <c r="K39">
        <v>11</v>
      </c>
      <c r="L39">
        <v>17</v>
      </c>
      <c r="M39">
        <v>20</v>
      </c>
      <c r="N39">
        <v>18</v>
      </c>
      <c r="O39">
        <v>20</v>
      </c>
      <c r="P39" s="22">
        <f t="shared" si="6"/>
        <v>222</v>
      </c>
      <c r="Q39" s="5"/>
      <c r="R39" s="24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25"/>
      <c r="AE39" s="5"/>
      <c r="AF39" s="24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25"/>
      <c r="AU39" s="5"/>
      <c r="AV39" s="24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25"/>
      <c r="BK39" s="5"/>
      <c r="BL39" s="24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25"/>
      <c r="CA39" s="5"/>
      <c r="CB39" s="24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25"/>
      <c r="CQ39" s="5"/>
      <c r="CR39" s="24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25"/>
      <c r="DG39" s="5"/>
      <c r="DH39" s="24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25"/>
      <c r="DW39" s="5"/>
      <c r="DX39" s="24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25"/>
      <c r="EM39" s="5"/>
      <c r="EN39" s="24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25"/>
      <c r="FC39" s="5"/>
      <c r="FD39" s="24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25"/>
      <c r="FS39" s="5"/>
      <c r="FT39" s="24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25"/>
      <c r="GI39" s="5"/>
      <c r="GJ39" s="24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25"/>
      <c r="GY39" s="5"/>
      <c r="GZ39" s="24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25"/>
      <c r="HO39" s="5"/>
      <c r="HP39" s="24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25"/>
      <c r="IE39" s="5"/>
      <c r="IF39" s="24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25"/>
    </row>
    <row r="40" spans="2:254" ht="19.5" customHeight="1">
      <c r="B40" s="5" t="s">
        <v>141</v>
      </c>
      <c r="C40">
        <v>19</v>
      </c>
      <c r="D40">
        <v>15</v>
      </c>
      <c r="E40">
        <v>14</v>
      </c>
      <c r="F40">
        <v>27</v>
      </c>
      <c r="G40">
        <v>25</v>
      </c>
      <c r="H40">
        <v>25</v>
      </c>
      <c r="I40">
        <v>18</v>
      </c>
      <c r="J40">
        <v>12</v>
      </c>
      <c r="K40">
        <v>15</v>
      </c>
      <c r="L40">
        <v>16</v>
      </c>
      <c r="M40">
        <v>11</v>
      </c>
      <c r="N40">
        <v>9</v>
      </c>
      <c r="O40">
        <v>10</v>
      </c>
      <c r="P40" s="22">
        <f t="shared" si="6"/>
        <v>216</v>
      </c>
      <c r="Q40" s="5"/>
      <c r="R40" s="24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25"/>
      <c r="AE40" s="5"/>
      <c r="AF40" s="24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25"/>
      <c r="AU40" s="5"/>
      <c r="AV40" s="24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25"/>
      <c r="BK40" s="5"/>
      <c r="BL40" s="24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25"/>
      <c r="CA40" s="5"/>
      <c r="CB40" s="24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25"/>
      <c r="CQ40" s="5"/>
      <c r="CR40" s="24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25"/>
      <c r="DG40" s="5"/>
      <c r="DH40" s="24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25"/>
      <c r="DW40" s="5"/>
      <c r="DX40" s="24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25"/>
      <c r="EM40" s="5"/>
      <c r="EN40" s="24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25"/>
      <c r="FC40" s="5"/>
      <c r="FD40" s="24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25"/>
      <c r="FS40" s="5"/>
      <c r="FT40" s="24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25"/>
      <c r="GI40" s="5"/>
      <c r="GJ40" s="24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25"/>
      <c r="GY40" s="5"/>
      <c r="GZ40" s="24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25"/>
      <c r="HO40" s="5"/>
      <c r="HP40" s="24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25"/>
      <c r="IE40" s="5"/>
      <c r="IF40" s="24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25"/>
    </row>
    <row r="41" spans="2:254" ht="19.5" customHeight="1">
      <c r="B41" s="5" t="s">
        <v>84</v>
      </c>
      <c r="C41">
        <v>20</v>
      </c>
      <c r="D41">
        <v>28</v>
      </c>
      <c r="E41">
        <v>26</v>
      </c>
      <c r="F41">
        <v>31</v>
      </c>
      <c r="G41">
        <v>24</v>
      </c>
      <c r="H41">
        <v>17</v>
      </c>
      <c r="I41">
        <v>17</v>
      </c>
      <c r="J41">
        <v>11</v>
      </c>
      <c r="K41">
        <v>10</v>
      </c>
      <c r="L41">
        <v>6</v>
      </c>
      <c r="M41">
        <v>9</v>
      </c>
      <c r="N41">
        <v>3</v>
      </c>
      <c r="O41">
        <v>3</v>
      </c>
      <c r="P41" s="22">
        <f t="shared" si="6"/>
        <v>205</v>
      </c>
      <c r="Q41" s="5"/>
      <c r="R41" s="24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25"/>
      <c r="AE41" s="5"/>
      <c r="AF41" s="24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25"/>
      <c r="AU41" s="5"/>
      <c r="AV41" s="24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25"/>
      <c r="BK41" s="5"/>
      <c r="BL41" s="24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25"/>
      <c r="CA41" s="5"/>
      <c r="CB41" s="24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25"/>
      <c r="CQ41" s="5"/>
      <c r="CR41" s="24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25"/>
      <c r="DG41" s="5"/>
      <c r="DH41" s="24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25"/>
      <c r="DW41" s="5"/>
      <c r="DX41" s="24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25"/>
      <c r="EM41" s="5"/>
      <c r="EN41" s="24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25"/>
      <c r="FC41" s="5"/>
      <c r="FD41" s="24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25"/>
      <c r="FS41" s="5"/>
      <c r="FT41" s="24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25"/>
      <c r="GI41" s="5"/>
      <c r="GJ41" s="24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25"/>
      <c r="GY41" s="5"/>
      <c r="GZ41" s="24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25"/>
      <c r="HO41" s="5"/>
      <c r="HP41" s="24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25"/>
      <c r="IE41" s="5"/>
      <c r="IF41" s="24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25"/>
    </row>
    <row r="42" spans="2:254" ht="19.5" customHeight="1">
      <c r="B42" s="5" t="s">
        <v>123</v>
      </c>
      <c r="C42" s="24">
        <v>22</v>
      </c>
      <c r="D42" s="24">
        <v>21</v>
      </c>
      <c r="E42" s="24">
        <v>18</v>
      </c>
      <c r="F42" s="24">
        <v>5</v>
      </c>
      <c r="G42" s="24">
        <v>13</v>
      </c>
      <c r="H42" s="24">
        <v>8</v>
      </c>
      <c r="I42" s="24">
        <v>12</v>
      </c>
      <c r="J42" s="24">
        <v>10</v>
      </c>
      <c r="K42" s="24">
        <v>12</v>
      </c>
      <c r="L42" s="24">
        <v>10</v>
      </c>
      <c r="M42" s="24">
        <v>17</v>
      </c>
      <c r="N42" s="24">
        <v>13</v>
      </c>
      <c r="O42" s="24">
        <v>8</v>
      </c>
      <c r="P42" s="22">
        <f t="shared" si="6"/>
        <v>169</v>
      </c>
      <c r="Q42" s="5"/>
      <c r="R42" s="24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25"/>
      <c r="AE42" s="5"/>
      <c r="AF42" s="24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25"/>
      <c r="AU42" s="5"/>
      <c r="AV42" s="24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25"/>
      <c r="BK42" s="5"/>
      <c r="BL42" s="24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25"/>
      <c r="CA42" s="5"/>
      <c r="CB42" s="24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25"/>
      <c r="CQ42" s="5"/>
      <c r="CR42" s="24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25"/>
      <c r="DG42" s="5"/>
      <c r="DH42" s="24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25"/>
      <c r="DW42" s="5"/>
      <c r="DX42" s="24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25"/>
      <c r="EM42" s="5"/>
      <c r="EN42" s="24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25"/>
      <c r="FC42" s="5"/>
      <c r="FD42" s="24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25"/>
      <c r="FS42" s="5"/>
      <c r="FT42" s="2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25"/>
      <c r="GI42" s="5"/>
      <c r="GJ42" s="24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25"/>
      <c r="GY42" s="5"/>
      <c r="GZ42" s="24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25"/>
      <c r="HO42" s="5"/>
      <c r="HP42" s="24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25"/>
      <c r="IE42" s="5"/>
      <c r="IF42" s="24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25"/>
    </row>
    <row r="43" spans="2:254" ht="19.5" customHeight="1">
      <c r="B43" s="5" t="s">
        <v>86</v>
      </c>
      <c r="C43" s="65">
        <v>84</v>
      </c>
      <c r="D43" s="65">
        <v>141</v>
      </c>
      <c r="E43" s="65">
        <v>112</v>
      </c>
      <c r="F43" s="65">
        <v>106</v>
      </c>
      <c r="G43" s="65">
        <v>99</v>
      </c>
      <c r="H43" s="65">
        <v>77</v>
      </c>
      <c r="I43" s="65">
        <v>79</v>
      </c>
      <c r="J43" s="65">
        <v>47</v>
      </c>
      <c r="K43" s="65">
        <v>53</v>
      </c>
      <c r="L43" s="65">
        <v>59</v>
      </c>
      <c r="M43" s="65">
        <v>50</v>
      </c>
      <c r="N43" s="65">
        <v>38</v>
      </c>
      <c r="O43" s="65">
        <v>43</v>
      </c>
      <c r="P43" s="66">
        <f t="shared" si="6"/>
        <v>988</v>
      </c>
      <c r="Q43" s="5"/>
      <c r="R43" s="24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25"/>
      <c r="AE43" s="5"/>
      <c r="AF43" s="24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25"/>
      <c r="AU43" s="5"/>
      <c r="AV43" s="24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25"/>
      <c r="BK43" s="5"/>
      <c r="BL43" s="2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25"/>
      <c r="CA43" s="5"/>
      <c r="CB43" s="24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25"/>
      <c r="CQ43" s="5"/>
      <c r="CR43" s="24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25"/>
      <c r="DG43" s="5"/>
      <c r="DH43" s="24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25"/>
      <c r="DW43" s="5"/>
      <c r="DX43" s="24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25"/>
      <c r="EM43" s="5"/>
      <c r="EN43" s="24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25"/>
      <c r="FC43" s="5"/>
      <c r="FD43" s="24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25"/>
      <c r="FS43" s="5"/>
      <c r="FT43" s="24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25"/>
      <c r="GI43" s="5"/>
      <c r="GJ43" s="24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25"/>
      <c r="GY43" s="5"/>
      <c r="GZ43" s="24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25"/>
      <c r="HO43" s="5"/>
      <c r="HP43" s="24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25"/>
      <c r="IE43" s="5"/>
      <c r="IF43" s="24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25"/>
    </row>
    <row r="44" spans="2:254" ht="19.5" customHeight="1">
      <c r="B44" s="5" t="s">
        <v>171</v>
      </c>
      <c r="C44" s="54">
        <f>SUM(C35:C43)</f>
        <v>631</v>
      </c>
      <c r="D44" s="54">
        <f aca="true" t="shared" si="7" ref="D44:O44">SUM(D35:D42)</f>
        <v>611</v>
      </c>
      <c r="E44" s="54">
        <f t="shared" si="7"/>
        <v>624</v>
      </c>
      <c r="F44" s="54">
        <f t="shared" si="7"/>
        <v>645</v>
      </c>
      <c r="G44" s="54">
        <f t="shared" si="7"/>
        <v>648</v>
      </c>
      <c r="H44" s="54">
        <f t="shared" si="7"/>
        <v>513</v>
      </c>
      <c r="I44" s="54">
        <f t="shared" si="7"/>
        <v>394</v>
      </c>
      <c r="J44" s="54">
        <f t="shared" si="7"/>
        <v>295</v>
      </c>
      <c r="K44" s="54">
        <f t="shared" si="7"/>
        <v>300</v>
      </c>
      <c r="L44" s="54">
        <f t="shared" si="7"/>
        <v>279</v>
      </c>
      <c r="M44" s="54">
        <f t="shared" si="7"/>
        <v>295</v>
      </c>
      <c r="N44" s="54">
        <f t="shared" si="7"/>
        <v>230</v>
      </c>
      <c r="O44" s="54">
        <f t="shared" si="7"/>
        <v>211</v>
      </c>
      <c r="P44" s="54">
        <f>SUM(P35:P43)</f>
        <v>6580</v>
      </c>
      <c r="Q44" s="5"/>
      <c r="R44" s="24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25"/>
      <c r="AE44" s="5"/>
      <c r="AF44" s="24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25"/>
      <c r="AU44" s="5"/>
      <c r="AV44" s="24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25"/>
      <c r="BK44" s="5"/>
      <c r="BL44" s="24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25"/>
      <c r="CA44" s="5"/>
      <c r="CB44" s="24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25"/>
      <c r="CQ44" s="5"/>
      <c r="CR44" s="24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25"/>
      <c r="DG44" s="5"/>
      <c r="DH44" s="24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25"/>
      <c r="DW44" s="5"/>
      <c r="DX44" s="24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25"/>
      <c r="EM44" s="5"/>
      <c r="EN44" s="24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25"/>
      <c r="FC44" s="5"/>
      <c r="FD44" s="24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25"/>
      <c r="FS44" s="5"/>
      <c r="FT44" s="24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25"/>
      <c r="GI44" s="5"/>
      <c r="GJ44" s="24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25"/>
      <c r="GY44" s="5"/>
      <c r="GZ44" s="24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25"/>
      <c r="HO44" s="5"/>
      <c r="HP44" s="24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25"/>
      <c r="IE44" s="5"/>
      <c r="IF44" s="24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25"/>
    </row>
    <row r="45" spans="1:254" ht="19.5" customHeight="1">
      <c r="A45" s="5">
        <v>2014</v>
      </c>
      <c r="B45" s="5" t="s">
        <v>82</v>
      </c>
      <c r="C45">
        <v>412</v>
      </c>
      <c r="D45">
        <v>433</v>
      </c>
      <c r="E45">
        <v>477</v>
      </c>
      <c r="F45">
        <v>457</v>
      </c>
      <c r="G45">
        <v>403</v>
      </c>
      <c r="H45">
        <v>363</v>
      </c>
      <c r="I45">
        <v>200</v>
      </c>
      <c r="J45">
        <v>200</v>
      </c>
      <c r="K45">
        <v>157</v>
      </c>
      <c r="L45">
        <v>141</v>
      </c>
      <c r="M45">
        <v>92</v>
      </c>
      <c r="N45">
        <v>76</v>
      </c>
      <c r="O45">
        <v>61</v>
      </c>
      <c r="P45" s="22">
        <f>SUM(C45:O45)</f>
        <v>3472</v>
      </c>
      <c r="Q45" s="5"/>
      <c r="R45" s="2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25"/>
      <c r="AE45" s="5"/>
      <c r="AF45" s="24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25"/>
      <c r="AU45" s="5"/>
      <c r="AV45" s="24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25"/>
      <c r="BK45" s="5"/>
      <c r="BL45" s="2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25"/>
      <c r="CA45" s="5"/>
      <c r="CB45" s="24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25"/>
      <c r="CQ45" s="5"/>
      <c r="CR45" s="24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25"/>
      <c r="DG45" s="5"/>
      <c r="DH45" s="24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25"/>
      <c r="DW45" s="5"/>
      <c r="DX45" s="24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25"/>
      <c r="EM45" s="5"/>
      <c r="EN45" s="24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25"/>
      <c r="FC45" s="5"/>
      <c r="FD45" s="24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25"/>
      <c r="FS45" s="5"/>
      <c r="FT45" s="24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25"/>
      <c r="GI45" s="5"/>
      <c r="GJ45" s="24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25"/>
      <c r="GY45" s="5"/>
      <c r="GZ45" s="24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25"/>
      <c r="HO45" s="5"/>
      <c r="HP45" s="24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25"/>
      <c r="IE45" s="5"/>
      <c r="IF45" s="24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25"/>
    </row>
    <row r="46" spans="2:254" ht="19.5" customHeight="1">
      <c r="B46" s="5" t="s">
        <v>149</v>
      </c>
      <c r="C46">
        <v>2</v>
      </c>
      <c r="D46">
        <v>56</v>
      </c>
      <c r="E46">
        <v>71</v>
      </c>
      <c r="F46">
        <v>52</v>
      </c>
      <c r="G46">
        <v>52</v>
      </c>
      <c r="H46">
        <v>44</v>
      </c>
      <c r="I46">
        <v>26</v>
      </c>
      <c r="J46">
        <v>38</v>
      </c>
      <c r="K46">
        <v>42</v>
      </c>
      <c r="L46">
        <v>36</v>
      </c>
      <c r="M46">
        <v>31</v>
      </c>
      <c r="N46">
        <v>27</v>
      </c>
      <c r="O46">
        <v>25</v>
      </c>
      <c r="P46" s="22">
        <f aca="true" t="shared" si="8" ref="P46:P52">SUM(C46:O46)</f>
        <v>502</v>
      </c>
      <c r="Q46" s="5"/>
      <c r="R46" s="24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25"/>
      <c r="AE46" s="5"/>
      <c r="AF46" s="24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25"/>
      <c r="AU46" s="5"/>
      <c r="AV46" s="24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25"/>
      <c r="BK46" s="5"/>
      <c r="BL46" s="24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25"/>
      <c r="CA46" s="5"/>
      <c r="CB46" s="24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25"/>
      <c r="CQ46" s="5"/>
      <c r="CR46" s="24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25"/>
      <c r="DG46" s="5"/>
      <c r="DH46" s="24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25"/>
      <c r="DW46" s="5"/>
      <c r="DX46" s="24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25"/>
      <c r="EM46" s="5"/>
      <c r="EN46" s="24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25"/>
      <c r="FC46" s="5"/>
      <c r="FD46" s="24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25"/>
      <c r="FS46" s="5"/>
      <c r="FT46" s="24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25"/>
      <c r="GI46" s="5"/>
      <c r="GJ46" s="24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25"/>
      <c r="GY46" s="5"/>
      <c r="GZ46" s="24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25"/>
      <c r="HO46" s="5"/>
      <c r="HP46" s="24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25"/>
      <c r="IE46" s="5"/>
      <c r="IF46" s="24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25"/>
    </row>
    <row r="47" spans="2:254" ht="19.5" customHeight="1">
      <c r="B47" s="5" t="s">
        <v>148</v>
      </c>
      <c r="C47">
        <v>34</v>
      </c>
      <c r="D47">
        <v>33</v>
      </c>
      <c r="E47">
        <v>33</v>
      </c>
      <c r="F47">
        <v>49</v>
      </c>
      <c r="G47">
        <v>24</v>
      </c>
      <c r="H47">
        <v>34</v>
      </c>
      <c r="I47">
        <v>28</v>
      </c>
      <c r="J47">
        <v>27</v>
      </c>
      <c r="K47">
        <v>21</v>
      </c>
      <c r="L47">
        <v>32</v>
      </c>
      <c r="M47">
        <v>39</v>
      </c>
      <c r="N47">
        <v>21</v>
      </c>
      <c r="O47">
        <v>32</v>
      </c>
      <c r="P47" s="22">
        <f t="shared" si="8"/>
        <v>407</v>
      </c>
      <c r="Q47" s="5"/>
      <c r="R47" s="24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25"/>
      <c r="AE47" s="5"/>
      <c r="AF47" s="24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25"/>
      <c r="AU47" s="5"/>
      <c r="AV47" s="24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25"/>
      <c r="BK47" s="5"/>
      <c r="BL47" s="24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25"/>
      <c r="CA47" s="5"/>
      <c r="CB47" s="24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25"/>
      <c r="CQ47" s="5"/>
      <c r="CR47" s="24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25"/>
      <c r="DG47" s="5"/>
      <c r="DH47" s="24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25"/>
      <c r="DW47" s="5"/>
      <c r="DX47" s="24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25"/>
      <c r="EM47" s="5"/>
      <c r="EN47" s="24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25"/>
      <c r="FC47" s="5"/>
      <c r="FD47" s="24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25"/>
      <c r="FS47" s="5"/>
      <c r="FT47" s="24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25"/>
      <c r="GI47" s="5"/>
      <c r="GJ47" s="24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25"/>
      <c r="GY47" s="5"/>
      <c r="GZ47" s="24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25"/>
      <c r="HO47" s="5"/>
      <c r="HP47" s="24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25"/>
      <c r="IE47" s="5"/>
      <c r="IF47" s="24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25"/>
    </row>
    <row r="48" spans="2:254" ht="19.5" customHeight="1">
      <c r="B48" s="5" t="s">
        <v>89</v>
      </c>
      <c r="C48">
        <v>27</v>
      </c>
      <c r="D48">
        <v>23</v>
      </c>
      <c r="E48">
        <v>16</v>
      </c>
      <c r="F48">
        <v>31</v>
      </c>
      <c r="G48">
        <v>22</v>
      </c>
      <c r="H48">
        <v>18</v>
      </c>
      <c r="I48">
        <v>12</v>
      </c>
      <c r="J48">
        <v>23</v>
      </c>
      <c r="K48">
        <v>15</v>
      </c>
      <c r="L48">
        <v>14</v>
      </c>
      <c r="M48">
        <v>21</v>
      </c>
      <c r="N48">
        <v>12</v>
      </c>
      <c r="O48">
        <v>13</v>
      </c>
      <c r="P48" s="22">
        <f t="shared" si="8"/>
        <v>247</v>
      </c>
      <c r="Q48" s="5"/>
      <c r="R48" s="24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25"/>
      <c r="AE48" s="5"/>
      <c r="AF48" s="24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25"/>
      <c r="AU48" s="5"/>
      <c r="AV48" s="24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25"/>
      <c r="BK48" s="5"/>
      <c r="BL48" s="24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25"/>
      <c r="CA48" s="5"/>
      <c r="CB48" s="24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25"/>
      <c r="CQ48" s="5"/>
      <c r="CR48" s="24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25"/>
      <c r="DG48" s="5"/>
      <c r="DH48" s="24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25"/>
      <c r="DW48" s="5"/>
      <c r="DX48" s="24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25"/>
      <c r="EM48" s="5"/>
      <c r="EN48" s="24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25"/>
      <c r="FC48" s="5"/>
      <c r="FD48" s="24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25"/>
      <c r="FS48" s="5"/>
      <c r="FT48" s="24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25"/>
      <c r="GI48" s="5"/>
      <c r="GJ48" s="24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25"/>
      <c r="GY48" s="5"/>
      <c r="GZ48" s="24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25"/>
      <c r="HO48" s="5"/>
      <c r="HP48" s="24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25"/>
      <c r="IE48" s="5"/>
      <c r="IF48" s="24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25"/>
    </row>
    <row r="49" spans="2:254" ht="19.5" customHeight="1">
      <c r="B49" s="5" t="s">
        <v>85</v>
      </c>
      <c r="C49">
        <v>31</v>
      </c>
      <c r="D49">
        <v>25</v>
      </c>
      <c r="E49">
        <v>25</v>
      </c>
      <c r="F49">
        <v>27</v>
      </c>
      <c r="G49">
        <v>24</v>
      </c>
      <c r="H49">
        <v>29</v>
      </c>
      <c r="I49">
        <v>9</v>
      </c>
      <c r="J49">
        <v>12</v>
      </c>
      <c r="K49">
        <v>9</v>
      </c>
      <c r="L49">
        <v>11</v>
      </c>
      <c r="M49">
        <v>8</v>
      </c>
      <c r="N49">
        <v>5</v>
      </c>
      <c r="O49">
        <v>6</v>
      </c>
      <c r="P49" s="22">
        <f t="shared" si="8"/>
        <v>221</v>
      </c>
      <c r="Q49" s="5"/>
      <c r="R49" s="24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25"/>
      <c r="AE49" s="5"/>
      <c r="AF49" s="24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25"/>
      <c r="AU49" s="5"/>
      <c r="AV49" s="24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25"/>
      <c r="BK49" s="5"/>
      <c r="BL49" s="24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25"/>
      <c r="CA49" s="5"/>
      <c r="CB49" s="24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25"/>
      <c r="CQ49" s="5"/>
      <c r="CR49" s="24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25"/>
      <c r="DG49" s="5"/>
      <c r="DH49" s="24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25"/>
      <c r="DW49" s="5"/>
      <c r="DX49" s="24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25"/>
      <c r="EM49" s="5"/>
      <c r="EN49" s="24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25"/>
      <c r="FC49" s="5"/>
      <c r="FD49" s="24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25"/>
      <c r="FS49" s="5"/>
      <c r="FT49" s="24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25"/>
      <c r="GI49" s="5"/>
      <c r="GJ49" s="24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25"/>
      <c r="GY49" s="5"/>
      <c r="GZ49" s="24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25"/>
      <c r="HO49" s="5"/>
      <c r="HP49" s="24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25"/>
      <c r="IE49" s="5"/>
      <c r="IF49" s="24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25"/>
    </row>
    <row r="50" spans="2:254" ht="19.5" customHeight="1">
      <c r="B50" s="5" t="s">
        <v>84</v>
      </c>
      <c r="C50">
        <v>26</v>
      </c>
      <c r="D50">
        <v>29</v>
      </c>
      <c r="E50">
        <v>32</v>
      </c>
      <c r="F50">
        <v>27</v>
      </c>
      <c r="G50">
        <v>25</v>
      </c>
      <c r="H50">
        <v>26</v>
      </c>
      <c r="I50">
        <v>12</v>
      </c>
      <c r="J50">
        <v>11</v>
      </c>
      <c r="K50">
        <v>5</v>
      </c>
      <c r="L50">
        <v>5</v>
      </c>
      <c r="M50">
        <v>4</v>
      </c>
      <c r="N50">
        <v>5</v>
      </c>
      <c r="O50">
        <v>5</v>
      </c>
      <c r="P50" s="22">
        <f t="shared" si="8"/>
        <v>212</v>
      </c>
      <c r="Q50" s="5"/>
      <c r="R50" s="24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25"/>
      <c r="AE50" s="5"/>
      <c r="AF50" s="24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25"/>
      <c r="AU50" s="5"/>
      <c r="AV50" s="24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25"/>
      <c r="BK50" s="5"/>
      <c r="BL50" s="24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25"/>
      <c r="CA50" s="5"/>
      <c r="CB50" s="24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25"/>
      <c r="CQ50" s="5"/>
      <c r="CR50" s="24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25"/>
      <c r="DG50" s="5"/>
      <c r="DH50" s="24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25"/>
      <c r="DW50" s="5"/>
      <c r="DX50" s="24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25"/>
      <c r="EM50" s="5"/>
      <c r="EN50" s="24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25"/>
      <c r="FC50" s="5"/>
      <c r="FD50" s="24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25"/>
      <c r="FS50" s="5"/>
      <c r="FT50" s="24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25"/>
      <c r="GI50" s="5"/>
      <c r="GJ50" s="24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25"/>
      <c r="GY50" s="5"/>
      <c r="GZ50" s="24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25"/>
      <c r="HO50" s="5"/>
      <c r="HP50" s="24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25"/>
      <c r="IE50" s="5"/>
      <c r="IF50" s="24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25"/>
    </row>
    <row r="51" spans="2:254" ht="19.5" customHeight="1">
      <c r="B51" s="5" t="s">
        <v>127</v>
      </c>
      <c r="C51">
        <v>16</v>
      </c>
      <c r="D51">
        <v>14</v>
      </c>
      <c r="E51">
        <v>16</v>
      </c>
      <c r="F51">
        <v>11</v>
      </c>
      <c r="G51">
        <v>10</v>
      </c>
      <c r="H51">
        <v>13</v>
      </c>
      <c r="I51">
        <v>4</v>
      </c>
      <c r="J51">
        <v>14</v>
      </c>
      <c r="K51">
        <v>17</v>
      </c>
      <c r="L51">
        <v>10</v>
      </c>
      <c r="M51">
        <v>16</v>
      </c>
      <c r="N51">
        <v>18</v>
      </c>
      <c r="O51">
        <v>16</v>
      </c>
      <c r="P51" s="22">
        <f t="shared" si="8"/>
        <v>175</v>
      </c>
      <c r="Q51" s="5"/>
      <c r="R51" s="24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25"/>
      <c r="AE51" s="5"/>
      <c r="AF51" s="24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25"/>
      <c r="AU51" s="5"/>
      <c r="AV51" s="24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25"/>
      <c r="BK51" s="5"/>
      <c r="BL51" s="24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25"/>
      <c r="CA51" s="5"/>
      <c r="CB51" s="24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25"/>
      <c r="CQ51" s="5"/>
      <c r="CR51" s="24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25"/>
      <c r="DG51" s="5"/>
      <c r="DH51" s="24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25"/>
      <c r="DW51" s="5"/>
      <c r="DX51" s="24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25"/>
      <c r="EM51" s="5"/>
      <c r="EN51" s="24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25"/>
      <c r="FC51" s="5"/>
      <c r="FD51" s="24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25"/>
      <c r="FS51" s="5"/>
      <c r="FT51" s="24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25"/>
      <c r="GI51" s="5"/>
      <c r="GJ51" s="24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25"/>
      <c r="GY51" s="5"/>
      <c r="GZ51" s="24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25"/>
      <c r="HO51" s="5"/>
      <c r="HP51" s="24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25"/>
      <c r="IE51" s="5"/>
      <c r="IF51" s="24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25"/>
    </row>
    <row r="52" spans="2:254" ht="19.5" customHeight="1">
      <c r="B52" s="5" t="s">
        <v>86</v>
      </c>
      <c r="C52" s="65">
        <v>168</v>
      </c>
      <c r="D52" s="65">
        <v>89</v>
      </c>
      <c r="E52" s="65">
        <v>85</v>
      </c>
      <c r="F52" s="65">
        <v>90</v>
      </c>
      <c r="G52" s="65">
        <v>75</v>
      </c>
      <c r="H52" s="65">
        <v>97</v>
      </c>
      <c r="I52" s="65">
        <v>59</v>
      </c>
      <c r="J52" s="65">
        <v>62</v>
      </c>
      <c r="K52" s="65">
        <v>50</v>
      </c>
      <c r="L52" s="65">
        <v>51</v>
      </c>
      <c r="M52" s="65">
        <v>44</v>
      </c>
      <c r="N52" s="65">
        <v>34</v>
      </c>
      <c r="O52" s="65">
        <v>23</v>
      </c>
      <c r="P52" s="66">
        <f t="shared" si="8"/>
        <v>927</v>
      </c>
      <c r="Q52" s="5"/>
      <c r="R52" s="24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25"/>
      <c r="AE52" s="5"/>
      <c r="AF52" s="24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25"/>
      <c r="AU52" s="5"/>
      <c r="AV52" s="24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25"/>
      <c r="BK52" s="5"/>
      <c r="BL52" s="24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25"/>
      <c r="CA52" s="5"/>
      <c r="CB52" s="24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25"/>
      <c r="CQ52" s="5"/>
      <c r="CR52" s="24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25"/>
      <c r="DG52" s="5"/>
      <c r="DH52" s="24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25"/>
      <c r="DW52" s="5"/>
      <c r="DX52" s="24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25"/>
      <c r="EM52" s="5"/>
      <c r="EN52" s="24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25"/>
      <c r="FC52" s="5"/>
      <c r="FD52" s="24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25"/>
      <c r="FS52" s="5"/>
      <c r="FT52" s="2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25"/>
      <c r="GI52" s="5"/>
      <c r="GJ52" s="24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25"/>
      <c r="GY52" s="5"/>
      <c r="GZ52" s="24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25"/>
      <c r="HO52" s="5"/>
      <c r="HP52" s="24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25"/>
      <c r="IE52" s="5"/>
      <c r="IF52" s="24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25"/>
    </row>
    <row r="53" spans="2:254" ht="19.5" customHeight="1">
      <c r="B53" s="5" t="s">
        <v>165</v>
      </c>
      <c r="C53" s="54">
        <f aca="true" t="shared" si="9" ref="C53:P53">SUM(C45:C52)</f>
        <v>716</v>
      </c>
      <c r="D53" s="54">
        <f t="shared" si="9"/>
        <v>702</v>
      </c>
      <c r="E53" s="54">
        <f t="shared" si="9"/>
        <v>755</v>
      </c>
      <c r="F53" s="54">
        <f t="shared" si="9"/>
        <v>744</v>
      </c>
      <c r="G53" s="54">
        <f t="shared" si="9"/>
        <v>635</v>
      </c>
      <c r="H53" s="54">
        <f t="shared" si="9"/>
        <v>624</v>
      </c>
      <c r="I53" s="54">
        <f t="shared" si="9"/>
        <v>350</v>
      </c>
      <c r="J53" s="54">
        <f t="shared" si="9"/>
        <v>387</v>
      </c>
      <c r="K53" s="54">
        <f t="shared" si="9"/>
        <v>316</v>
      </c>
      <c r="L53" s="54">
        <f t="shared" si="9"/>
        <v>300</v>
      </c>
      <c r="M53" s="54">
        <f t="shared" si="9"/>
        <v>255</v>
      </c>
      <c r="N53" s="54">
        <f t="shared" si="9"/>
        <v>198</v>
      </c>
      <c r="O53" s="54">
        <f t="shared" si="9"/>
        <v>181</v>
      </c>
      <c r="P53" s="54">
        <f t="shared" si="9"/>
        <v>6163</v>
      </c>
      <c r="Q53" s="5"/>
      <c r="R53" s="24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25"/>
      <c r="AE53" s="5"/>
      <c r="AF53" s="24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25"/>
      <c r="AU53" s="5"/>
      <c r="AV53" s="24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25"/>
      <c r="BK53" s="5"/>
      <c r="BL53" s="24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25"/>
      <c r="CA53" s="5"/>
      <c r="CB53" s="24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25"/>
      <c r="CQ53" s="5"/>
      <c r="CR53" s="24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25"/>
      <c r="DG53" s="5"/>
      <c r="DH53" s="24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25"/>
      <c r="DW53" s="5"/>
      <c r="DX53" s="24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25"/>
      <c r="EM53" s="5"/>
      <c r="EN53" s="24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25"/>
      <c r="FC53" s="5"/>
      <c r="FD53" s="24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25"/>
      <c r="FS53" s="5"/>
      <c r="FT53" s="24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25"/>
      <c r="GI53" s="5"/>
      <c r="GJ53" s="24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25"/>
      <c r="GY53" s="5"/>
      <c r="GZ53" s="24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25"/>
      <c r="HO53" s="5"/>
      <c r="HP53" s="24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25"/>
      <c r="IE53" s="5"/>
      <c r="IF53" s="24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25"/>
    </row>
    <row r="54" spans="1:254" ht="19.5" customHeight="1">
      <c r="A54" s="5">
        <v>2013</v>
      </c>
      <c r="B54" s="5" t="s">
        <v>82</v>
      </c>
      <c r="C54">
        <v>413</v>
      </c>
      <c r="D54">
        <v>482</v>
      </c>
      <c r="E54">
        <v>458</v>
      </c>
      <c r="F54">
        <v>423</v>
      </c>
      <c r="G54">
        <v>379</v>
      </c>
      <c r="H54">
        <v>310</v>
      </c>
      <c r="I54">
        <v>215</v>
      </c>
      <c r="J54">
        <v>168</v>
      </c>
      <c r="K54">
        <v>140</v>
      </c>
      <c r="L54">
        <v>90</v>
      </c>
      <c r="M54">
        <v>80</v>
      </c>
      <c r="N54">
        <v>88</v>
      </c>
      <c r="O54">
        <v>51</v>
      </c>
      <c r="P54" s="25">
        <f>SUM(C54:O54)</f>
        <v>3297</v>
      </c>
      <c r="Q54" s="5"/>
      <c r="R54" s="24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25"/>
      <c r="AE54" s="5"/>
      <c r="AF54" s="24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25"/>
      <c r="AU54" s="5"/>
      <c r="AV54" s="24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25"/>
      <c r="BK54" s="5"/>
      <c r="BL54" s="24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25"/>
      <c r="CA54" s="5"/>
      <c r="CB54" s="24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25"/>
      <c r="CQ54" s="5"/>
      <c r="CR54" s="24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25"/>
      <c r="DG54" s="5"/>
      <c r="DH54" s="24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25"/>
      <c r="DW54" s="5"/>
      <c r="DX54" s="24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25"/>
      <c r="EM54" s="5"/>
      <c r="EN54" s="24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25"/>
      <c r="FC54" s="5"/>
      <c r="FD54" s="24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25"/>
      <c r="FS54" s="5"/>
      <c r="FT54" s="24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25"/>
      <c r="GI54" s="5"/>
      <c r="GJ54" s="24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25"/>
      <c r="GY54" s="5"/>
      <c r="GZ54" s="24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25"/>
      <c r="HO54" s="5"/>
      <c r="HP54" s="24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25"/>
      <c r="IE54" s="5"/>
      <c r="IF54" s="24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25"/>
    </row>
    <row r="55" spans="2:254" ht="19.5" customHeight="1">
      <c r="B55" s="5" t="s">
        <v>149</v>
      </c>
      <c r="C55">
        <v>70</v>
      </c>
      <c r="D55">
        <v>81</v>
      </c>
      <c r="E55">
        <v>68</v>
      </c>
      <c r="F55">
        <v>66</v>
      </c>
      <c r="G55">
        <v>65</v>
      </c>
      <c r="H55">
        <v>51</v>
      </c>
      <c r="I55">
        <v>53</v>
      </c>
      <c r="J55">
        <v>53</v>
      </c>
      <c r="K55">
        <v>46</v>
      </c>
      <c r="L55">
        <v>34</v>
      </c>
      <c r="M55">
        <v>34</v>
      </c>
      <c r="N55">
        <v>31</v>
      </c>
      <c r="O55">
        <v>31</v>
      </c>
      <c r="P55" s="25">
        <f aca="true" t="shared" si="10" ref="P55:P62">SUM(C55:O55)</f>
        <v>683</v>
      </c>
      <c r="Q55" s="5"/>
      <c r="R55" s="24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25"/>
      <c r="AE55" s="5"/>
      <c r="AF55" s="24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25"/>
      <c r="AU55" s="5"/>
      <c r="AV55" s="24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25"/>
      <c r="BK55" s="5"/>
      <c r="BL55" s="24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25"/>
      <c r="CA55" s="5"/>
      <c r="CB55" s="24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25"/>
      <c r="CQ55" s="5"/>
      <c r="CR55" s="24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25"/>
      <c r="DG55" s="5"/>
      <c r="DH55" s="24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25"/>
      <c r="DW55" s="5"/>
      <c r="DX55" s="24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25"/>
      <c r="EM55" s="5"/>
      <c r="EN55" s="24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25"/>
      <c r="FC55" s="5"/>
      <c r="FD55" s="24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25"/>
      <c r="FS55" s="5"/>
      <c r="FT55" s="24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25"/>
      <c r="GI55" s="5"/>
      <c r="GJ55" s="24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25"/>
      <c r="GY55" s="5"/>
      <c r="GZ55" s="24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25"/>
      <c r="HO55" s="5"/>
      <c r="HP55" s="24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25"/>
      <c r="IE55" s="5"/>
      <c r="IF55" s="24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25"/>
    </row>
    <row r="56" spans="2:254" ht="19.5" customHeight="1">
      <c r="B56" s="5" t="s">
        <v>148</v>
      </c>
      <c r="C56">
        <v>27</v>
      </c>
      <c r="D56">
        <v>25</v>
      </c>
      <c r="E56">
        <v>45</v>
      </c>
      <c r="F56">
        <v>25</v>
      </c>
      <c r="G56">
        <v>31</v>
      </c>
      <c r="H56">
        <v>24</v>
      </c>
      <c r="I56">
        <v>26</v>
      </c>
      <c r="J56">
        <v>17</v>
      </c>
      <c r="K56">
        <v>24</v>
      </c>
      <c r="L56">
        <v>27</v>
      </c>
      <c r="M56">
        <v>22</v>
      </c>
      <c r="N56">
        <v>28</v>
      </c>
      <c r="O56">
        <v>24</v>
      </c>
      <c r="P56" s="25">
        <f t="shared" si="10"/>
        <v>345</v>
      </c>
      <c r="Q56" s="5"/>
      <c r="R56" s="24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25"/>
      <c r="AE56" s="5"/>
      <c r="AF56" s="24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25"/>
      <c r="AU56" s="5"/>
      <c r="AV56" s="24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25"/>
      <c r="BK56" s="5"/>
      <c r="BL56" s="24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25"/>
      <c r="CA56" s="5"/>
      <c r="CB56" s="24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25"/>
      <c r="CQ56" s="5"/>
      <c r="CR56" s="24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25"/>
      <c r="DG56" s="5"/>
      <c r="DH56" s="24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25"/>
      <c r="DW56" s="5"/>
      <c r="DX56" s="24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25"/>
      <c r="EM56" s="5"/>
      <c r="EN56" s="24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25"/>
      <c r="FC56" s="5"/>
      <c r="FD56" s="24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25"/>
      <c r="FS56" s="5"/>
      <c r="FT56" s="24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25"/>
      <c r="GI56" s="5"/>
      <c r="GJ56" s="24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25"/>
      <c r="GY56" s="5"/>
      <c r="GZ56" s="24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25"/>
      <c r="HO56" s="5"/>
      <c r="HP56" s="24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25"/>
      <c r="IE56" s="5"/>
      <c r="IF56" s="24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25"/>
    </row>
    <row r="57" spans="2:254" ht="19.5" customHeight="1">
      <c r="B57" s="5" t="s">
        <v>84</v>
      </c>
      <c r="C57">
        <v>28</v>
      </c>
      <c r="D57">
        <v>33</v>
      </c>
      <c r="E57">
        <v>27</v>
      </c>
      <c r="F57">
        <v>29</v>
      </c>
      <c r="G57">
        <v>27</v>
      </c>
      <c r="H57">
        <v>31</v>
      </c>
      <c r="I57">
        <v>14</v>
      </c>
      <c r="J57">
        <v>8</v>
      </c>
      <c r="K57">
        <v>4</v>
      </c>
      <c r="L57">
        <v>4</v>
      </c>
      <c r="M57">
        <v>3</v>
      </c>
      <c r="N57">
        <v>5</v>
      </c>
      <c r="O57">
        <v>14</v>
      </c>
      <c r="P57" s="25">
        <f t="shared" si="10"/>
        <v>227</v>
      </c>
      <c r="Q57" s="5"/>
      <c r="R57" s="24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25"/>
      <c r="AE57" s="5"/>
      <c r="AF57" s="24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25"/>
      <c r="AU57" s="5"/>
      <c r="AV57" s="24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25"/>
      <c r="BK57" s="5"/>
      <c r="BL57" s="24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25"/>
      <c r="CA57" s="5"/>
      <c r="CB57" s="24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25"/>
      <c r="CQ57" s="5"/>
      <c r="CR57" s="24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25"/>
      <c r="DG57" s="5"/>
      <c r="DH57" s="24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25"/>
      <c r="DW57" s="5"/>
      <c r="DX57" s="24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25"/>
      <c r="EM57" s="5"/>
      <c r="EN57" s="24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25"/>
      <c r="FC57" s="5"/>
      <c r="FD57" s="24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25"/>
      <c r="FS57" s="5"/>
      <c r="FT57" s="24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25"/>
      <c r="GI57" s="5"/>
      <c r="GJ57" s="24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25"/>
      <c r="GY57" s="5"/>
      <c r="GZ57" s="24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25"/>
      <c r="HO57" s="5"/>
      <c r="HP57" s="24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25"/>
      <c r="IE57" s="5"/>
      <c r="IF57" s="24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25"/>
    </row>
    <row r="58" spans="2:254" ht="19.5" customHeight="1">
      <c r="B58" s="5" t="s">
        <v>85</v>
      </c>
      <c r="C58">
        <v>21</v>
      </c>
      <c r="D58">
        <v>24</v>
      </c>
      <c r="E58">
        <v>26</v>
      </c>
      <c r="F58">
        <v>23</v>
      </c>
      <c r="G58">
        <v>33</v>
      </c>
      <c r="H58">
        <v>19</v>
      </c>
      <c r="I58">
        <v>14</v>
      </c>
      <c r="J58">
        <v>10</v>
      </c>
      <c r="K58">
        <v>12</v>
      </c>
      <c r="L58">
        <v>4</v>
      </c>
      <c r="M58">
        <v>6</v>
      </c>
      <c r="N58">
        <v>5</v>
      </c>
      <c r="O58">
        <v>8</v>
      </c>
      <c r="P58" s="25">
        <f t="shared" si="10"/>
        <v>205</v>
      </c>
      <c r="Q58" s="5"/>
      <c r="R58" s="24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25"/>
      <c r="AE58" s="5"/>
      <c r="AF58" s="24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25"/>
      <c r="AU58" s="5"/>
      <c r="AV58" s="24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25"/>
      <c r="BK58" s="5"/>
      <c r="BL58" s="24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25"/>
      <c r="CA58" s="5"/>
      <c r="CB58" s="24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25"/>
      <c r="CQ58" s="5"/>
      <c r="CR58" s="24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25"/>
      <c r="DG58" s="5"/>
      <c r="DH58" s="24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25"/>
      <c r="DW58" s="5"/>
      <c r="DX58" s="24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25"/>
      <c r="EM58" s="5"/>
      <c r="EN58" s="24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25"/>
      <c r="FC58" s="5"/>
      <c r="FD58" s="24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25"/>
      <c r="FS58" s="5"/>
      <c r="FT58" s="24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25"/>
      <c r="GI58" s="5"/>
      <c r="GJ58" s="24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25"/>
      <c r="GY58" s="5"/>
      <c r="GZ58" s="24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25"/>
      <c r="HO58" s="5"/>
      <c r="HP58" s="24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25"/>
      <c r="IE58" s="5"/>
      <c r="IF58" s="24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25"/>
    </row>
    <row r="59" spans="2:254" ht="19.5" customHeight="1">
      <c r="B59" s="5" t="s">
        <v>89</v>
      </c>
      <c r="C59">
        <v>24</v>
      </c>
      <c r="D59">
        <v>18</v>
      </c>
      <c r="E59">
        <v>29</v>
      </c>
      <c r="F59">
        <v>17</v>
      </c>
      <c r="G59">
        <v>10</v>
      </c>
      <c r="H59">
        <v>16</v>
      </c>
      <c r="I59">
        <v>21</v>
      </c>
      <c r="J59">
        <v>15</v>
      </c>
      <c r="K59">
        <v>9</v>
      </c>
      <c r="L59">
        <v>11</v>
      </c>
      <c r="M59">
        <v>10</v>
      </c>
      <c r="N59">
        <v>11</v>
      </c>
      <c r="O59">
        <v>11</v>
      </c>
      <c r="P59" s="25">
        <f t="shared" si="10"/>
        <v>202</v>
      </c>
      <c r="Q59" s="5"/>
      <c r="R59" s="24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25"/>
      <c r="AE59" s="5"/>
      <c r="AF59" s="24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25"/>
      <c r="AU59" s="5"/>
      <c r="AV59" s="24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25"/>
      <c r="BK59" s="5"/>
      <c r="BL59" s="24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25"/>
      <c r="CA59" s="5"/>
      <c r="CB59" s="24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25"/>
      <c r="CQ59" s="5"/>
      <c r="CR59" s="24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25"/>
      <c r="DG59" s="5"/>
      <c r="DH59" s="24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25"/>
      <c r="DW59" s="5"/>
      <c r="DX59" s="24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25"/>
      <c r="EM59" s="5"/>
      <c r="EN59" s="24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25"/>
      <c r="FC59" s="5"/>
      <c r="FD59" s="24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25"/>
      <c r="FS59" s="5"/>
      <c r="FT59" s="24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25"/>
      <c r="GI59" s="5"/>
      <c r="GJ59" s="24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25"/>
      <c r="GY59" s="5"/>
      <c r="GZ59" s="24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25"/>
      <c r="HO59" s="5"/>
      <c r="HP59" s="24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25"/>
      <c r="IE59" s="5"/>
      <c r="IF59" s="24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25"/>
    </row>
    <row r="60" spans="2:254" ht="19.5" customHeight="1">
      <c r="B60" s="5" t="s">
        <v>127</v>
      </c>
      <c r="C60">
        <v>13</v>
      </c>
      <c r="D60">
        <v>15</v>
      </c>
      <c r="E60">
        <v>7</v>
      </c>
      <c r="F60">
        <v>9</v>
      </c>
      <c r="G60">
        <v>6</v>
      </c>
      <c r="H60">
        <v>5</v>
      </c>
      <c r="I60">
        <v>11</v>
      </c>
      <c r="J60">
        <v>14</v>
      </c>
      <c r="K60">
        <v>6</v>
      </c>
      <c r="L60">
        <v>10</v>
      </c>
      <c r="M60">
        <v>17</v>
      </c>
      <c r="N60">
        <v>11</v>
      </c>
      <c r="O60">
        <v>15</v>
      </c>
      <c r="P60" s="25">
        <f t="shared" si="10"/>
        <v>139</v>
      </c>
      <c r="Q60" s="5"/>
      <c r="R60" s="24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25"/>
      <c r="AE60" s="5"/>
      <c r="AF60" s="24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25"/>
      <c r="AU60" s="5"/>
      <c r="AV60" s="24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25"/>
      <c r="BK60" s="5"/>
      <c r="BL60" s="24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25"/>
      <c r="CA60" s="5"/>
      <c r="CB60" s="24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25"/>
      <c r="CQ60" s="5"/>
      <c r="CR60" s="24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25"/>
      <c r="DG60" s="5"/>
      <c r="DH60" s="24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25"/>
      <c r="DW60" s="5"/>
      <c r="DX60" s="24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25"/>
      <c r="EM60" s="5"/>
      <c r="EN60" s="24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25"/>
      <c r="FC60" s="5"/>
      <c r="FD60" s="24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25"/>
      <c r="FS60" s="5"/>
      <c r="FT60" s="24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25"/>
      <c r="GI60" s="5"/>
      <c r="GJ60" s="24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25"/>
      <c r="GY60" s="5"/>
      <c r="GZ60" s="24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25"/>
      <c r="HO60" s="5"/>
      <c r="HP60" s="24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25"/>
      <c r="IE60" s="5"/>
      <c r="IF60" s="24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25"/>
    </row>
    <row r="61" spans="2:254" ht="19.5" customHeight="1">
      <c r="B61" s="5" t="s">
        <v>150</v>
      </c>
      <c r="C61">
        <v>15</v>
      </c>
      <c r="D61">
        <v>13</v>
      </c>
      <c r="E61">
        <v>10</v>
      </c>
      <c r="F61">
        <v>9</v>
      </c>
      <c r="G61">
        <v>17</v>
      </c>
      <c r="H61">
        <v>13</v>
      </c>
      <c r="I61">
        <v>8</v>
      </c>
      <c r="J61">
        <v>6</v>
      </c>
      <c r="K61">
        <v>4</v>
      </c>
      <c r="L61">
        <v>3</v>
      </c>
      <c r="M61">
        <v>1</v>
      </c>
      <c r="N61">
        <v>4</v>
      </c>
      <c r="O61">
        <v>0</v>
      </c>
      <c r="P61" s="25">
        <f t="shared" si="10"/>
        <v>103</v>
      </c>
      <c r="Q61" s="5"/>
      <c r="R61" s="24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25"/>
      <c r="AE61" s="5"/>
      <c r="AF61" s="24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25"/>
      <c r="AU61" s="5"/>
      <c r="AV61" s="24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25"/>
      <c r="BK61" s="5"/>
      <c r="BL61" s="24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25"/>
      <c r="CA61" s="5"/>
      <c r="CB61" s="24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25"/>
      <c r="CQ61" s="5"/>
      <c r="CR61" s="24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25"/>
      <c r="DG61" s="5"/>
      <c r="DH61" s="24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25"/>
      <c r="DW61" s="5"/>
      <c r="DX61" s="24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25"/>
      <c r="EM61" s="5"/>
      <c r="EN61" s="24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25"/>
      <c r="FC61" s="5"/>
      <c r="FD61" s="24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25"/>
      <c r="FS61" s="5"/>
      <c r="FT61" s="24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25"/>
      <c r="GI61" s="5"/>
      <c r="GJ61" s="24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25"/>
      <c r="GY61" s="5"/>
      <c r="GZ61" s="24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25"/>
      <c r="HO61" s="5"/>
      <c r="HP61" s="24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25"/>
      <c r="IE61" s="5"/>
      <c r="IF61" s="24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25"/>
    </row>
    <row r="62" spans="2:254" ht="19.5" customHeight="1">
      <c r="B62" s="5" t="s">
        <v>86</v>
      </c>
      <c r="C62" s="42">
        <v>69</v>
      </c>
      <c r="D62" s="67">
        <v>60</v>
      </c>
      <c r="E62" s="67">
        <v>59</v>
      </c>
      <c r="F62" s="67">
        <v>50</v>
      </c>
      <c r="G62" s="67">
        <v>63</v>
      </c>
      <c r="H62" s="67">
        <v>52</v>
      </c>
      <c r="I62" s="67">
        <v>42</v>
      </c>
      <c r="J62" s="67">
        <v>30</v>
      </c>
      <c r="K62" s="67">
        <v>33</v>
      </c>
      <c r="L62" s="67">
        <v>29</v>
      </c>
      <c r="M62" s="67">
        <v>35</v>
      </c>
      <c r="N62" s="67">
        <v>29</v>
      </c>
      <c r="O62" s="67">
        <v>17</v>
      </c>
      <c r="P62" s="68">
        <f t="shared" si="10"/>
        <v>568</v>
      </c>
      <c r="Q62" s="5"/>
      <c r="R62" s="24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25"/>
      <c r="AE62" s="5"/>
      <c r="AF62" s="24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25"/>
      <c r="AU62" s="5"/>
      <c r="AV62" s="24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25"/>
      <c r="BK62" s="5"/>
      <c r="BL62" s="24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25"/>
      <c r="CA62" s="5"/>
      <c r="CB62" s="24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25"/>
      <c r="CQ62" s="5"/>
      <c r="CR62" s="24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25"/>
      <c r="DG62" s="5"/>
      <c r="DH62" s="24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25"/>
      <c r="DW62" s="5"/>
      <c r="DX62" s="24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25"/>
      <c r="EM62" s="5"/>
      <c r="EN62" s="24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25"/>
      <c r="FC62" s="5"/>
      <c r="FD62" s="24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25"/>
      <c r="FS62" s="5"/>
      <c r="FT62" s="24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25"/>
      <c r="GI62" s="5"/>
      <c r="GJ62" s="24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25"/>
      <c r="GY62" s="5"/>
      <c r="GZ62" s="24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25"/>
      <c r="HO62" s="5"/>
      <c r="HP62" s="24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25"/>
      <c r="IE62" s="5"/>
      <c r="IF62" s="24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25"/>
    </row>
    <row r="63" spans="2:254" ht="19.5" customHeight="1">
      <c r="B63" s="5" t="s">
        <v>166</v>
      </c>
      <c r="C63" s="27">
        <f>SUM(C54:C62)</f>
        <v>680</v>
      </c>
      <c r="D63" s="27">
        <f aca="true" t="shared" si="11" ref="D63:P63">SUM(D54:D62)</f>
        <v>751</v>
      </c>
      <c r="E63" s="27">
        <f t="shared" si="11"/>
        <v>729</v>
      </c>
      <c r="F63" s="27">
        <f t="shared" si="11"/>
        <v>651</v>
      </c>
      <c r="G63" s="27">
        <f t="shared" si="11"/>
        <v>631</v>
      </c>
      <c r="H63" s="27">
        <f t="shared" si="11"/>
        <v>521</v>
      </c>
      <c r="I63" s="27">
        <f t="shared" si="11"/>
        <v>404</v>
      </c>
      <c r="J63" s="27">
        <f t="shared" si="11"/>
        <v>321</v>
      </c>
      <c r="K63" s="27">
        <f t="shared" si="11"/>
        <v>278</v>
      </c>
      <c r="L63" s="27">
        <f t="shared" si="11"/>
        <v>212</v>
      </c>
      <c r="M63" s="27">
        <f t="shared" si="11"/>
        <v>208</v>
      </c>
      <c r="N63" s="27">
        <f t="shared" si="11"/>
        <v>212</v>
      </c>
      <c r="O63" s="27">
        <f t="shared" si="11"/>
        <v>171</v>
      </c>
      <c r="P63" s="27">
        <f t="shared" si="11"/>
        <v>5769</v>
      </c>
      <c r="Q63" s="5"/>
      <c r="R63" s="24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25"/>
      <c r="AE63" s="5"/>
      <c r="AF63" s="24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25"/>
      <c r="AU63" s="5"/>
      <c r="AV63" s="24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25"/>
      <c r="BK63" s="5"/>
      <c r="BL63" s="24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25"/>
      <c r="CA63" s="5"/>
      <c r="CB63" s="24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25"/>
      <c r="CQ63" s="5"/>
      <c r="CR63" s="24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25"/>
      <c r="DG63" s="5"/>
      <c r="DH63" s="24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25"/>
      <c r="DW63" s="5"/>
      <c r="DX63" s="24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25"/>
      <c r="EM63" s="5"/>
      <c r="EN63" s="24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25"/>
      <c r="FC63" s="5"/>
      <c r="FD63" s="24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25"/>
      <c r="FS63" s="5"/>
      <c r="FT63" s="24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25"/>
      <c r="GI63" s="5"/>
      <c r="GJ63" s="24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25"/>
      <c r="GY63" s="5"/>
      <c r="GZ63" s="24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25"/>
      <c r="HO63" s="5"/>
      <c r="HP63" s="24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25"/>
      <c r="IE63" s="5"/>
      <c r="IF63" s="24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25"/>
    </row>
    <row r="64" spans="1:254" ht="19.5" customHeight="1">
      <c r="A64" s="5">
        <v>2012</v>
      </c>
      <c r="B64" s="5" t="s">
        <v>82</v>
      </c>
      <c r="C64" s="24">
        <v>460</v>
      </c>
      <c r="D64" s="24">
        <v>442</v>
      </c>
      <c r="E64" s="24">
        <v>400</v>
      </c>
      <c r="F64" s="24">
        <v>386</v>
      </c>
      <c r="G64" s="24">
        <v>325</v>
      </c>
      <c r="H64" s="24">
        <v>313</v>
      </c>
      <c r="I64" s="24">
        <v>209</v>
      </c>
      <c r="J64" s="24">
        <v>139</v>
      </c>
      <c r="K64" s="24">
        <v>113</v>
      </c>
      <c r="L64" s="24">
        <v>75</v>
      </c>
      <c r="M64" s="24">
        <v>98</v>
      </c>
      <c r="N64" s="24">
        <v>65</v>
      </c>
      <c r="O64" s="24">
        <v>50</v>
      </c>
      <c r="P64" s="25">
        <f>SUM(C64:O64)</f>
        <v>3075</v>
      </c>
      <c r="Q64" s="5"/>
      <c r="R64" s="24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25"/>
      <c r="AE64" s="5"/>
      <c r="AF64" s="24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25"/>
      <c r="AU64" s="5"/>
      <c r="AV64" s="24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25"/>
      <c r="BK64" s="5"/>
      <c r="BL64" s="24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25"/>
      <c r="CA64" s="5"/>
      <c r="CB64" s="24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25"/>
      <c r="CQ64" s="5"/>
      <c r="CR64" s="24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25"/>
      <c r="DG64" s="5"/>
      <c r="DH64" s="24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25"/>
      <c r="DW64" s="5"/>
      <c r="DX64" s="24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25"/>
      <c r="EM64" s="5"/>
      <c r="EN64" s="24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25"/>
      <c r="FC64" s="5"/>
      <c r="FD64" s="24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25"/>
      <c r="FS64" s="5"/>
      <c r="FT64" s="24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25"/>
      <c r="GI64" s="5"/>
      <c r="GJ64" s="24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25"/>
      <c r="GY64" s="5"/>
      <c r="GZ64" s="24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25"/>
      <c r="HO64" s="5"/>
      <c r="HP64" s="24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25"/>
      <c r="IE64" s="5"/>
      <c r="IF64" s="24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25"/>
    </row>
    <row r="65" spans="2:254" ht="19.5" customHeight="1">
      <c r="B65" s="5" t="s">
        <v>149</v>
      </c>
      <c r="C65" s="24">
        <v>70</v>
      </c>
      <c r="D65" s="24">
        <v>67</v>
      </c>
      <c r="E65" s="24">
        <v>60</v>
      </c>
      <c r="F65" s="24">
        <v>61</v>
      </c>
      <c r="G65" s="24">
        <v>47</v>
      </c>
      <c r="H65" s="24">
        <v>55</v>
      </c>
      <c r="I65" s="24">
        <v>51</v>
      </c>
      <c r="J65" s="24">
        <v>43</v>
      </c>
      <c r="K65" s="24">
        <v>31</v>
      </c>
      <c r="L65" s="24">
        <v>32</v>
      </c>
      <c r="M65" s="24">
        <v>28</v>
      </c>
      <c r="N65" s="24">
        <v>31</v>
      </c>
      <c r="O65" s="24">
        <v>38</v>
      </c>
      <c r="P65" s="25">
        <f aca="true" t="shared" si="12" ref="P65:P72">SUM(C65:O65)</f>
        <v>614</v>
      </c>
      <c r="Q65" s="5"/>
      <c r="R65" s="24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25"/>
      <c r="AE65" s="5"/>
      <c r="AF65" s="24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25"/>
      <c r="AU65" s="5"/>
      <c r="AV65" s="24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25"/>
      <c r="BK65" s="5"/>
      <c r="BL65" s="24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25"/>
      <c r="CA65" s="5"/>
      <c r="CB65" s="24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25"/>
      <c r="CQ65" s="5"/>
      <c r="CR65" s="24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25"/>
      <c r="DG65" s="5"/>
      <c r="DH65" s="24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25"/>
      <c r="DW65" s="5"/>
      <c r="DX65" s="24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25"/>
      <c r="EM65" s="5"/>
      <c r="EN65" s="24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25"/>
      <c r="FC65" s="5"/>
      <c r="FD65" s="24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25"/>
      <c r="FS65" s="5"/>
      <c r="FT65" s="24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25"/>
      <c r="GI65" s="5"/>
      <c r="GJ65" s="24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25"/>
      <c r="GY65" s="5"/>
      <c r="GZ65" s="24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25"/>
      <c r="HO65" s="5"/>
      <c r="HP65" s="24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25"/>
      <c r="IE65" s="5"/>
      <c r="IF65" s="24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25"/>
    </row>
    <row r="66" spans="2:254" ht="19.5" customHeight="1">
      <c r="B66" s="5" t="s">
        <v>148</v>
      </c>
      <c r="C66" s="24">
        <v>21</v>
      </c>
      <c r="D66" s="24">
        <v>40</v>
      </c>
      <c r="E66" s="24">
        <v>24</v>
      </c>
      <c r="F66" s="24">
        <v>28</v>
      </c>
      <c r="G66" s="24">
        <v>23</v>
      </c>
      <c r="H66" s="24">
        <v>26</v>
      </c>
      <c r="I66" s="24">
        <v>15</v>
      </c>
      <c r="J66" s="24">
        <v>20</v>
      </c>
      <c r="K66" s="24">
        <v>13</v>
      </c>
      <c r="L66" s="24">
        <v>18</v>
      </c>
      <c r="M66" s="24">
        <v>25</v>
      </c>
      <c r="N66" s="24">
        <v>23</v>
      </c>
      <c r="O66" s="24">
        <v>20</v>
      </c>
      <c r="P66" s="25">
        <f t="shared" si="12"/>
        <v>296</v>
      </c>
      <c r="Q66" s="5"/>
      <c r="R66" s="24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25"/>
      <c r="AE66" s="5"/>
      <c r="AF66" s="24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25"/>
      <c r="AU66" s="5"/>
      <c r="AV66" s="24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25"/>
      <c r="BK66" s="5"/>
      <c r="BL66" s="24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25"/>
      <c r="CA66" s="5"/>
      <c r="CB66" s="24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25"/>
      <c r="CQ66" s="5"/>
      <c r="CR66" s="24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25"/>
      <c r="DG66" s="5"/>
      <c r="DH66" s="24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25"/>
      <c r="DW66" s="5"/>
      <c r="DX66" s="24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25"/>
      <c r="EM66" s="5"/>
      <c r="EN66" s="24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25"/>
      <c r="FC66" s="5"/>
      <c r="FD66" s="24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25"/>
      <c r="FS66" s="5"/>
      <c r="FT66" s="24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25"/>
      <c r="GI66" s="5"/>
      <c r="GJ66" s="24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25"/>
      <c r="GY66" s="5"/>
      <c r="GZ66" s="24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25"/>
      <c r="HO66" s="5"/>
      <c r="HP66" s="24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25"/>
      <c r="IE66" s="5"/>
      <c r="IF66" s="24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25"/>
    </row>
    <row r="67" spans="2:254" ht="19.5" customHeight="1">
      <c r="B67" s="5" t="s">
        <v>84</v>
      </c>
      <c r="C67" s="24">
        <v>34</v>
      </c>
      <c r="D67" s="24">
        <v>27</v>
      </c>
      <c r="E67" s="24">
        <v>27</v>
      </c>
      <c r="F67" s="24">
        <v>32</v>
      </c>
      <c r="G67" s="24">
        <v>34</v>
      </c>
      <c r="H67" s="24">
        <v>22</v>
      </c>
      <c r="I67" s="24">
        <v>14</v>
      </c>
      <c r="J67" s="24">
        <v>7</v>
      </c>
      <c r="K67" s="24">
        <v>7</v>
      </c>
      <c r="L67" s="24">
        <v>5</v>
      </c>
      <c r="M67" s="24">
        <v>5</v>
      </c>
      <c r="N67" s="24">
        <v>15</v>
      </c>
      <c r="O67" s="24">
        <v>10</v>
      </c>
      <c r="P67" s="25">
        <f t="shared" si="12"/>
        <v>239</v>
      </c>
      <c r="Q67" s="5"/>
      <c r="R67" s="24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25"/>
      <c r="AE67" s="5"/>
      <c r="AF67" s="24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25"/>
      <c r="AU67" s="5"/>
      <c r="AV67" s="24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25"/>
      <c r="BK67" s="5"/>
      <c r="BL67" s="24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25"/>
      <c r="CA67" s="5"/>
      <c r="CB67" s="24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25"/>
      <c r="CQ67" s="5"/>
      <c r="CR67" s="24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25"/>
      <c r="DG67" s="5"/>
      <c r="DH67" s="24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25"/>
      <c r="DW67" s="5"/>
      <c r="DX67" s="24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25"/>
      <c r="EM67" s="5"/>
      <c r="EN67" s="24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25"/>
      <c r="FC67" s="5"/>
      <c r="FD67" s="24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25"/>
      <c r="FS67" s="5"/>
      <c r="FT67" s="24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25"/>
      <c r="GI67" s="5"/>
      <c r="GJ67" s="24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25"/>
      <c r="GY67" s="5"/>
      <c r="GZ67" s="24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25"/>
      <c r="HO67" s="5"/>
      <c r="HP67" s="24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25"/>
      <c r="IE67" s="5"/>
      <c r="IF67" s="24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25"/>
    </row>
    <row r="68" spans="2:254" ht="19.5" customHeight="1">
      <c r="B68" s="5" t="s">
        <v>85</v>
      </c>
      <c r="C68" s="24">
        <v>21</v>
      </c>
      <c r="D68" s="24">
        <v>28</v>
      </c>
      <c r="E68" s="24">
        <v>20</v>
      </c>
      <c r="F68" s="24">
        <v>28</v>
      </c>
      <c r="G68" s="24">
        <v>20</v>
      </c>
      <c r="H68" s="24">
        <v>18</v>
      </c>
      <c r="I68" s="24">
        <v>10</v>
      </c>
      <c r="J68" s="24">
        <v>13</v>
      </c>
      <c r="K68" s="24">
        <v>6</v>
      </c>
      <c r="L68" s="24">
        <v>8</v>
      </c>
      <c r="M68" s="24">
        <v>8</v>
      </c>
      <c r="N68" s="24">
        <v>9</v>
      </c>
      <c r="O68" s="24">
        <v>15</v>
      </c>
      <c r="P68" s="25">
        <f t="shared" si="12"/>
        <v>204</v>
      </c>
      <c r="Q68" s="5"/>
      <c r="R68" s="24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25"/>
      <c r="AE68" s="5"/>
      <c r="AF68" s="24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25"/>
      <c r="AU68" s="5"/>
      <c r="AV68" s="24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25"/>
      <c r="BK68" s="5"/>
      <c r="BL68" s="24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25"/>
      <c r="CA68" s="5"/>
      <c r="CB68" s="24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25"/>
      <c r="CQ68" s="5"/>
      <c r="CR68" s="24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25"/>
      <c r="DG68" s="5"/>
      <c r="DH68" s="24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25"/>
      <c r="DW68" s="5"/>
      <c r="DX68" s="24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25"/>
      <c r="EM68" s="5"/>
      <c r="EN68" s="24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25"/>
      <c r="FC68" s="5"/>
      <c r="FD68" s="24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25"/>
      <c r="FS68" s="5"/>
      <c r="FT68" s="24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25"/>
      <c r="GI68" s="5"/>
      <c r="GJ68" s="24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25"/>
      <c r="GY68" s="5"/>
      <c r="GZ68" s="24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25"/>
      <c r="HO68" s="5"/>
      <c r="HP68" s="24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25"/>
      <c r="IE68" s="5"/>
      <c r="IF68" s="24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25"/>
    </row>
    <row r="69" spans="2:254" ht="19.5" customHeight="1">
      <c r="B69" s="5" t="s">
        <v>89</v>
      </c>
      <c r="C69" s="24">
        <v>13</v>
      </c>
      <c r="D69" s="24">
        <v>22</v>
      </c>
      <c r="E69" s="24">
        <v>16</v>
      </c>
      <c r="F69" s="24">
        <v>7</v>
      </c>
      <c r="G69" s="24">
        <v>15</v>
      </c>
      <c r="H69" s="24">
        <v>22</v>
      </c>
      <c r="I69" s="24">
        <v>13</v>
      </c>
      <c r="J69" s="24">
        <v>11</v>
      </c>
      <c r="K69" s="24">
        <v>12</v>
      </c>
      <c r="L69" s="24">
        <v>10</v>
      </c>
      <c r="M69" s="24">
        <v>10</v>
      </c>
      <c r="N69" s="24">
        <v>10</v>
      </c>
      <c r="O69" s="24">
        <v>8</v>
      </c>
      <c r="P69" s="25">
        <f t="shared" si="12"/>
        <v>169</v>
      </c>
      <c r="Q69" s="5"/>
      <c r="R69" s="24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25"/>
      <c r="AE69" s="5"/>
      <c r="AF69" s="24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25"/>
      <c r="AU69" s="5"/>
      <c r="AV69" s="24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25"/>
      <c r="BK69" s="5"/>
      <c r="BL69" s="24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25"/>
      <c r="CA69" s="5"/>
      <c r="CB69" s="24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25"/>
      <c r="CQ69" s="5"/>
      <c r="CR69" s="24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25"/>
      <c r="DG69" s="5"/>
      <c r="DH69" s="24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25"/>
      <c r="DW69" s="5"/>
      <c r="DX69" s="24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25"/>
      <c r="EM69" s="5"/>
      <c r="EN69" s="24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25"/>
      <c r="FC69" s="5"/>
      <c r="FD69" s="24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25"/>
      <c r="FS69" s="5"/>
      <c r="FT69" s="24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25"/>
      <c r="GI69" s="5"/>
      <c r="GJ69" s="24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25"/>
      <c r="GY69" s="5"/>
      <c r="GZ69" s="24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25"/>
      <c r="HO69" s="5"/>
      <c r="HP69" s="24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25"/>
      <c r="IE69" s="5"/>
      <c r="IF69" s="24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25"/>
    </row>
    <row r="70" spans="2:254" ht="19.5" customHeight="1">
      <c r="B70" s="5" t="s">
        <v>127</v>
      </c>
      <c r="C70" s="24">
        <v>9</v>
      </c>
      <c r="D70" s="24">
        <v>5</v>
      </c>
      <c r="E70" s="24">
        <v>6</v>
      </c>
      <c r="F70" s="24">
        <v>5</v>
      </c>
      <c r="G70" s="24">
        <v>3</v>
      </c>
      <c r="H70" s="24">
        <v>8</v>
      </c>
      <c r="I70" s="24">
        <v>12</v>
      </c>
      <c r="J70" s="24">
        <v>4</v>
      </c>
      <c r="K70" s="24">
        <v>5</v>
      </c>
      <c r="L70" s="24">
        <v>12</v>
      </c>
      <c r="M70" s="24">
        <v>8</v>
      </c>
      <c r="N70" s="24">
        <v>16</v>
      </c>
      <c r="O70" s="24">
        <v>11</v>
      </c>
      <c r="P70" s="25">
        <f t="shared" si="12"/>
        <v>104</v>
      </c>
      <c r="Q70" s="5"/>
      <c r="R70" s="24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25"/>
      <c r="AE70" s="5"/>
      <c r="AF70" s="24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25"/>
      <c r="AU70" s="5"/>
      <c r="AV70" s="24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25"/>
      <c r="BK70" s="5"/>
      <c r="BL70" s="24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25"/>
      <c r="CA70" s="5"/>
      <c r="CB70" s="24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25"/>
      <c r="CQ70" s="5"/>
      <c r="CR70" s="24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25"/>
      <c r="DG70" s="5"/>
      <c r="DH70" s="24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25"/>
      <c r="DW70" s="5"/>
      <c r="DX70" s="24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25"/>
      <c r="EM70" s="5"/>
      <c r="EN70" s="24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25"/>
      <c r="FC70" s="5"/>
      <c r="FD70" s="24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25"/>
      <c r="FS70" s="5"/>
      <c r="FT70" s="24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25"/>
      <c r="GI70" s="5"/>
      <c r="GJ70" s="24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25"/>
      <c r="GY70" s="5"/>
      <c r="GZ70" s="24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25"/>
      <c r="HO70" s="5"/>
      <c r="HP70" s="24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25"/>
      <c r="IE70" s="5"/>
      <c r="IF70" s="24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25"/>
    </row>
    <row r="71" spans="2:254" ht="19.5" customHeight="1">
      <c r="B71" s="5" t="s">
        <v>150</v>
      </c>
      <c r="C71" s="24">
        <v>11</v>
      </c>
      <c r="D71" s="24">
        <v>9</v>
      </c>
      <c r="E71" s="24">
        <v>7</v>
      </c>
      <c r="F71" s="24">
        <v>15</v>
      </c>
      <c r="G71" s="24">
        <v>16</v>
      </c>
      <c r="H71" s="24">
        <v>10</v>
      </c>
      <c r="I71" s="24">
        <v>8</v>
      </c>
      <c r="J71" s="24">
        <v>5</v>
      </c>
      <c r="K71" s="24">
        <v>5</v>
      </c>
      <c r="L71" s="24">
        <v>1</v>
      </c>
      <c r="M71" s="24">
        <v>4</v>
      </c>
      <c r="N71" s="24">
        <v>2</v>
      </c>
      <c r="O71" s="24">
        <v>0</v>
      </c>
      <c r="P71" s="25">
        <f t="shared" si="12"/>
        <v>93</v>
      </c>
      <c r="Q71" s="5"/>
      <c r="R71" s="24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25"/>
      <c r="AE71" s="5"/>
      <c r="AF71" s="24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25"/>
      <c r="AU71" s="5"/>
      <c r="AV71" s="24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25"/>
      <c r="BK71" s="5"/>
      <c r="BL71" s="24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25"/>
      <c r="CA71" s="5"/>
      <c r="CB71" s="24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25"/>
      <c r="CQ71" s="5"/>
      <c r="CR71" s="24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25"/>
      <c r="DG71" s="5"/>
      <c r="DH71" s="24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25"/>
      <c r="DW71" s="5"/>
      <c r="DX71" s="24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25"/>
      <c r="EM71" s="5"/>
      <c r="EN71" s="24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25"/>
      <c r="FC71" s="5"/>
      <c r="FD71" s="24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25"/>
      <c r="FS71" s="5"/>
      <c r="FT71" s="24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25"/>
      <c r="GI71" s="5"/>
      <c r="GJ71" s="24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25"/>
      <c r="GY71" s="5"/>
      <c r="GZ71" s="24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25"/>
      <c r="HO71" s="5"/>
      <c r="HP71" s="24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25"/>
      <c r="IE71" s="5"/>
      <c r="IF71" s="24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25"/>
    </row>
    <row r="72" spans="2:254" ht="19.5" customHeight="1">
      <c r="B72" s="5" t="s">
        <v>86</v>
      </c>
      <c r="C72" s="67">
        <v>52</v>
      </c>
      <c r="D72" s="67">
        <v>57</v>
      </c>
      <c r="E72" s="67">
        <v>52</v>
      </c>
      <c r="F72" s="67">
        <v>62</v>
      </c>
      <c r="G72" s="67">
        <v>61</v>
      </c>
      <c r="H72" s="67">
        <v>53</v>
      </c>
      <c r="I72" s="67">
        <v>39</v>
      </c>
      <c r="J72" s="67">
        <v>39</v>
      </c>
      <c r="K72" s="67">
        <v>30</v>
      </c>
      <c r="L72" s="67">
        <v>36</v>
      </c>
      <c r="M72" s="67">
        <v>29</v>
      </c>
      <c r="N72" s="67">
        <v>18</v>
      </c>
      <c r="O72" s="67">
        <v>33</v>
      </c>
      <c r="P72" s="68">
        <f t="shared" si="12"/>
        <v>561</v>
      </c>
      <c r="Q72" s="5"/>
      <c r="R72" s="24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25"/>
      <c r="AE72" s="5"/>
      <c r="AF72" s="24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25"/>
      <c r="AU72" s="5"/>
      <c r="AV72" s="24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25"/>
      <c r="BK72" s="5"/>
      <c r="BL72" s="24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25"/>
      <c r="CA72" s="5"/>
      <c r="CB72" s="24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25"/>
      <c r="CQ72" s="5"/>
      <c r="CR72" s="24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25"/>
      <c r="DG72" s="5"/>
      <c r="DH72" s="24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25"/>
      <c r="DW72" s="5"/>
      <c r="DX72" s="24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25"/>
      <c r="EM72" s="5"/>
      <c r="EN72" s="24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25"/>
      <c r="FC72" s="5"/>
      <c r="FD72" s="24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25"/>
      <c r="FS72" s="5"/>
      <c r="FT72" s="24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25"/>
      <c r="GI72" s="5"/>
      <c r="GJ72" s="24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25"/>
      <c r="GY72" s="5"/>
      <c r="GZ72" s="24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25"/>
      <c r="HO72" s="5"/>
      <c r="HP72" s="24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25"/>
      <c r="IE72" s="5"/>
      <c r="IF72" s="24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25"/>
    </row>
    <row r="73" spans="2:254" ht="19.5" customHeight="1">
      <c r="B73" s="5" t="s">
        <v>158</v>
      </c>
      <c r="C73" s="27">
        <f>SUM(C64:C72)</f>
        <v>691</v>
      </c>
      <c r="D73" s="27">
        <f aca="true" t="shared" si="13" ref="D73:P73">SUM(D64:D72)</f>
        <v>697</v>
      </c>
      <c r="E73" s="27">
        <f t="shared" si="13"/>
        <v>612</v>
      </c>
      <c r="F73" s="27">
        <f t="shared" si="13"/>
        <v>624</v>
      </c>
      <c r="G73" s="27">
        <f t="shared" si="13"/>
        <v>544</v>
      </c>
      <c r="H73" s="27">
        <f t="shared" si="13"/>
        <v>527</v>
      </c>
      <c r="I73" s="27">
        <f t="shared" si="13"/>
        <v>371</v>
      </c>
      <c r="J73" s="27">
        <f t="shared" si="13"/>
        <v>281</v>
      </c>
      <c r="K73" s="27">
        <f t="shared" si="13"/>
        <v>222</v>
      </c>
      <c r="L73" s="27">
        <f t="shared" si="13"/>
        <v>197</v>
      </c>
      <c r="M73" s="27">
        <f t="shared" si="13"/>
        <v>215</v>
      </c>
      <c r="N73" s="27">
        <f t="shared" si="13"/>
        <v>189</v>
      </c>
      <c r="O73" s="27">
        <f t="shared" si="13"/>
        <v>185</v>
      </c>
      <c r="P73" s="27">
        <f t="shared" si="13"/>
        <v>5355</v>
      </c>
      <c r="Q73" s="5"/>
      <c r="R73" s="24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25"/>
      <c r="AE73" s="5"/>
      <c r="AF73" s="24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25"/>
      <c r="AU73" s="5"/>
      <c r="AV73" s="24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25"/>
      <c r="BK73" s="5"/>
      <c r="BL73" s="24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25"/>
      <c r="CA73" s="5"/>
      <c r="CB73" s="24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25"/>
      <c r="CQ73" s="5"/>
      <c r="CR73" s="24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25"/>
      <c r="DG73" s="5"/>
      <c r="DH73" s="24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25"/>
      <c r="DW73" s="5"/>
      <c r="DX73" s="24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25"/>
      <c r="EM73" s="5"/>
      <c r="EN73" s="24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25"/>
      <c r="FC73" s="5"/>
      <c r="FD73" s="24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25"/>
      <c r="FS73" s="5"/>
      <c r="FT73" s="24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25"/>
      <c r="GI73" s="5"/>
      <c r="GJ73" s="24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25"/>
      <c r="GY73" s="5"/>
      <c r="GZ73" s="24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25"/>
      <c r="HO73" s="5"/>
      <c r="HP73" s="24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25"/>
      <c r="IE73" s="5"/>
      <c r="IF73" s="24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25"/>
    </row>
    <row r="74" spans="1:16" ht="19.5" customHeight="1">
      <c r="A74" s="5">
        <v>2011</v>
      </c>
      <c r="B74" s="24" t="s">
        <v>82</v>
      </c>
      <c r="C74" s="24">
        <v>405</v>
      </c>
      <c r="D74" s="24">
        <v>387</v>
      </c>
      <c r="E74" s="24">
        <v>375</v>
      </c>
      <c r="F74" s="24">
        <v>334</v>
      </c>
      <c r="G74" s="24">
        <v>322</v>
      </c>
      <c r="H74" s="24">
        <v>297</v>
      </c>
      <c r="I74" s="24">
        <v>216</v>
      </c>
      <c r="J74" s="24">
        <v>156</v>
      </c>
      <c r="K74" s="24">
        <v>115</v>
      </c>
      <c r="L74" s="24">
        <v>105</v>
      </c>
      <c r="M74" s="24">
        <v>70</v>
      </c>
      <c r="N74" s="24">
        <v>56</v>
      </c>
      <c r="O74" s="24">
        <v>30</v>
      </c>
      <c r="P74" s="25">
        <f>SUM(C74:O74)</f>
        <v>2868</v>
      </c>
    </row>
    <row r="75" spans="2:16" ht="19.5" customHeight="1">
      <c r="B75" s="24" t="s">
        <v>149</v>
      </c>
      <c r="C75" s="24">
        <v>48</v>
      </c>
      <c r="D75" s="24">
        <v>56</v>
      </c>
      <c r="E75" s="24">
        <v>50</v>
      </c>
      <c r="F75" s="24">
        <v>37</v>
      </c>
      <c r="G75" s="24">
        <v>53</v>
      </c>
      <c r="H75" s="24">
        <v>48</v>
      </c>
      <c r="I75" s="24">
        <v>44</v>
      </c>
      <c r="J75" s="24">
        <v>26</v>
      </c>
      <c r="K75" s="24">
        <v>33</v>
      </c>
      <c r="L75" s="24">
        <v>21</v>
      </c>
      <c r="M75" s="24">
        <v>27</v>
      </c>
      <c r="N75" s="24">
        <v>43</v>
      </c>
      <c r="O75" s="24">
        <v>13</v>
      </c>
      <c r="P75" s="25">
        <f aca="true" t="shared" si="14" ref="P75:P82">SUM(C75:O75)</f>
        <v>499</v>
      </c>
    </row>
    <row r="76" spans="2:16" ht="19.5" customHeight="1">
      <c r="B76" s="24" t="s">
        <v>148</v>
      </c>
      <c r="C76" s="24">
        <v>34</v>
      </c>
      <c r="D76" s="24">
        <v>18</v>
      </c>
      <c r="E76" s="24">
        <v>23</v>
      </c>
      <c r="F76" s="24">
        <v>17</v>
      </c>
      <c r="G76" s="24">
        <v>16</v>
      </c>
      <c r="H76" s="24">
        <v>14</v>
      </c>
      <c r="I76" s="24">
        <v>21</v>
      </c>
      <c r="J76" s="24">
        <v>13</v>
      </c>
      <c r="K76" s="24">
        <v>10</v>
      </c>
      <c r="L76" s="24">
        <v>24</v>
      </c>
      <c r="M76" s="24">
        <v>19</v>
      </c>
      <c r="N76" s="24">
        <v>15</v>
      </c>
      <c r="O76" s="24">
        <v>23</v>
      </c>
      <c r="P76" s="25">
        <f t="shared" si="14"/>
        <v>247</v>
      </c>
    </row>
    <row r="77" spans="2:16" ht="19.5" customHeight="1">
      <c r="B77" s="24" t="s">
        <v>84</v>
      </c>
      <c r="C77" s="24">
        <v>27</v>
      </c>
      <c r="D77" s="24">
        <v>26</v>
      </c>
      <c r="E77" s="24">
        <v>30</v>
      </c>
      <c r="F77" s="24">
        <v>35</v>
      </c>
      <c r="G77" s="24">
        <v>20</v>
      </c>
      <c r="H77" s="24">
        <v>24</v>
      </c>
      <c r="I77" s="24">
        <v>13</v>
      </c>
      <c r="J77" s="24">
        <v>11</v>
      </c>
      <c r="K77" s="24">
        <v>5</v>
      </c>
      <c r="L77" s="24">
        <v>6</v>
      </c>
      <c r="M77" s="24">
        <v>13</v>
      </c>
      <c r="N77" s="24">
        <v>13</v>
      </c>
      <c r="O77" s="24">
        <v>7</v>
      </c>
      <c r="P77" s="25">
        <f t="shared" si="14"/>
        <v>230</v>
      </c>
    </row>
    <row r="78" spans="2:16" ht="19.5" customHeight="1">
      <c r="B78" s="24" t="s">
        <v>85</v>
      </c>
      <c r="C78" s="24">
        <v>27</v>
      </c>
      <c r="D78" s="24">
        <v>22</v>
      </c>
      <c r="E78" s="24">
        <v>29</v>
      </c>
      <c r="F78" s="24">
        <v>25</v>
      </c>
      <c r="G78" s="24">
        <v>23</v>
      </c>
      <c r="H78" s="24">
        <v>17</v>
      </c>
      <c r="I78" s="24">
        <v>19</v>
      </c>
      <c r="J78" s="24">
        <v>7</v>
      </c>
      <c r="K78" s="24">
        <v>7</v>
      </c>
      <c r="L78" s="24">
        <v>11</v>
      </c>
      <c r="M78" s="24">
        <v>7</v>
      </c>
      <c r="N78" s="24">
        <v>13</v>
      </c>
      <c r="O78" s="24">
        <v>17</v>
      </c>
      <c r="P78" s="25">
        <f t="shared" si="14"/>
        <v>224</v>
      </c>
    </row>
    <row r="79" spans="2:16" ht="19.5" customHeight="1">
      <c r="B79" s="24" t="s">
        <v>89</v>
      </c>
      <c r="C79" s="24">
        <v>18</v>
      </c>
      <c r="D79" s="24">
        <v>11</v>
      </c>
      <c r="E79" s="24">
        <v>6</v>
      </c>
      <c r="F79" s="24">
        <v>12</v>
      </c>
      <c r="G79" s="24">
        <v>22</v>
      </c>
      <c r="H79" s="24">
        <v>17</v>
      </c>
      <c r="I79" s="24">
        <v>9</v>
      </c>
      <c r="J79" s="24">
        <v>12</v>
      </c>
      <c r="K79" s="24">
        <v>8</v>
      </c>
      <c r="L79" s="24">
        <v>8</v>
      </c>
      <c r="M79" s="24">
        <v>8</v>
      </c>
      <c r="N79" s="24">
        <v>8</v>
      </c>
      <c r="O79" s="24">
        <v>14</v>
      </c>
      <c r="P79" s="25">
        <f t="shared" si="14"/>
        <v>153</v>
      </c>
    </row>
    <row r="80" spans="2:16" ht="19.5" customHeight="1">
      <c r="B80" s="24" t="s">
        <v>113</v>
      </c>
      <c r="C80" s="24">
        <v>8</v>
      </c>
      <c r="D80" s="24">
        <v>6</v>
      </c>
      <c r="E80" s="24">
        <v>15</v>
      </c>
      <c r="F80" s="24">
        <v>14</v>
      </c>
      <c r="G80" s="24">
        <v>10</v>
      </c>
      <c r="H80" s="24">
        <v>11</v>
      </c>
      <c r="I80" s="24">
        <v>7</v>
      </c>
      <c r="J80" s="24">
        <v>9</v>
      </c>
      <c r="K80" s="24">
        <v>1</v>
      </c>
      <c r="L80" s="24">
        <v>6</v>
      </c>
      <c r="M80" s="24">
        <v>3</v>
      </c>
      <c r="N80" s="24"/>
      <c r="O80" s="24"/>
      <c r="P80" s="25">
        <f t="shared" si="14"/>
        <v>90</v>
      </c>
    </row>
    <row r="81" spans="2:16" ht="19.5" customHeight="1">
      <c r="B81" s="24" t="s">
        <v>83</v>
      </c>
      <c r="C81" s="24">
        <v>11</v>
      </c>
      <c r="D81" s="24">
        <v>9</v>
      </c>
      <c r="E81" s="24">
        <v>11</v>
      </c>
      <c r="F81" s="24">
        <v>18</v>
      </c>
      <c r="G81" s="24">
        <v>13</v>
      </c>
      <c r="H81" s="24">
        <v>11</v>
      </c>
      <c r="I81" s="24">
        <v>8</v>
      </c>
      <c r="J81" s="24">
        <v>2</v>
      </c>
      <c r="K81" s="24">
        <v>1</v>
      </c>
      <c r="L81" s="24">
        <v>2</v>
      </c>
      <c r="M81" s="24"/>
      <c r="N81" s="24">
        <v>2</v>
      </c>
      <c r="O81" s="24">
        <v>1</v>
      </c>
      <c r="P81" s="25">
        <f t="shared" si="14"/>
        <v>89</v>
      </c>
    </row>
    <row r="82" spans="2:16" ht="19.5" customHeight="1">
      <c r="B82" s="24" t="s">
        <v>86</v>
      </c>
      <c r="C82" s="42">
        <v>50</v>
      </c>
      <c r="D82" s="42">
        <v>59</v>
      </c>
      <c r="E82" s="42">
        <v>74</v>
      </c>
      <c r="F82" s="42">
        <v>54</v>
      </c>
      <c r="G82" s="42">
        <v>66</v>
      </c>
      <c r="H82" s="42">
        <v>62</v>
      </c>
      <c r="I82" s="42">
        <v>43</v>
      </c>
      <c r="J82" s="42">
        <v>40</v>
      </c>
      <c r="K82" s="42">
        <v>46</v>
      </c>
      <c r="L82" s="42">
        <v>28</v>
      </c>
      <c r="M82" s="42">
        <v>41</v>
      </c>
      <c r="N82" s="42">
        <v>38</v>
      </c>
      <c r="O82" s="42">
        <v>52</v>
      </c>
      <c r="P82" s="25">
        <f t="shared" si="14"/>
        <v>653</v>
      </c>
    </row>
    <row r="83" spans="2:16" ht="19.5" customHeight="1">
      <c r="B83" s="24" t="s">
        <v>152</v>
      </c>
      <c r="C83" s="27">
        <f aca="true" t="shared" si="15" ref="C83:P83">SUM(C74:C82)</f>
        <v>628</v>
      </c>
      <c r="D83" s="27">
        <f t="shared" si="15"/>
        <v>594</v>
      </c>
      <c r="E83" s="27">
        <f t="shared" si="15"/>
        <v>613</v>
      </c>
      <c r="F83" s="27">
        <f t="shared" si="15"/>
        <v>546</v>
      </c>
      <c r="G83" s="27">
        <f t="shared" si="15"/>
        <v>545</v>
      </c>
      <c r="H83" s="27">
        <f t="shared" si="15"/>
        <v>501</v>
      </c>
      <c r="I83" s="27">
        <f t="shared" si="15"/>
        <v>380</v>
      </c>
      <c r="J83" s="27">
        <f t="shared" si="15"/>
        <v>276</v>
      </c>
      <c r="K83" s="27">
        <f t="shared" si="15"/>
        <v>226</v>
      </c>
      <c r="L83" s="27">
        <f t="shared" si="15"/>
        <v>211</v>
      </c>
      <c r="M83" s="27">
        <f t="shared" si="15"/>
        <v>188</v>
      </c>
      <c r="N83" s="27">
        <f t="shared" si="15"/>
        <v>188</v>
      </c>
      <c r="O83" s="27">
        <f t="shared" si="15"/>
        <v>157</v>
      </c>
      <c r="P83" s="27">
        <f t="shared" si="15"/>
        <v>5053</v>
      </c>
    </row>
    <row r="84" spans="1:16" ht="19.5" customHeight="1">
      <c r="A84" s="5">
        <v>2010</v>
      </c>
      <c r="B84" t="s">
        <v>82</v>
      </c>
      <c r="C84">
        <v>360</v>
      </c>
      <c r="D84">
        <v>377</v>
      </c>
      <c r="E84">
        <v>334</v>
      </c>
      <c r="F84">
        <v>333</v>
      </c>
      <c r="G84">
        <v>312</v>
      </c>
      <c r="H84">
        <v>290</v>
      </c>
      <c r="I84">
        <v>181</v>
      </c>
      <c r="J84">
        <v>141</v>
      </c>
      <c r="K84">
        <v>143</v>
      </c>
      <c r="L84">
        <v>126</v>
      </c>
      <c r="M84">
        <v>81</v>
      </c>
      <c r="N84">
        <v>44</v>
      </c>
      <c r="O84">
        <v>69</v>
      </c>
      <c r="P84" s="25">
        <f>SUM(C84:O84)</f>
        <v>2791</v>
      </c>
    </row>
    <row r="85" spans="2:16" ht="19.5" customHeight="1">
      <c r="B85" s="24" t="s">
        <v>149</v>
      </c>
      <c r="C85">
        <v>40</v>
      </c>
      <c r="D85">
        <v>38</v>
      </c>
      <c r="E85">
        <v>27</v>
      </c>
      <c r="F85">
        <v>48</v>
      </c>
      <c r="G85">
        <v>39</v>
      </c>
      <c r="H85">
        <v>22</v>
      </c>
      <c r="I85">
        <v>21</v>
      </c>
      <c r="J85">
        <v>21</v>
      </c>
      <c r="K85">
        <v>16</v>
      </c>
      <c r="L85">
        <v>17</v>
      </c>
      <c r="M85">
        <v>28</v>
      </c>
      <c r="N85">
        <v>12</v>
      </c>
      <c r="O85">
        <v>15</v>
      </c>
      <c r="P85" s="25">
        <f aca="true" t="shared" si="16" ref="P85:P91">SUM(C85:O85)</f>
        <v>344</v>
      </c>
    </row>
    <row r="86" spans="2:16" ht="19.5" customHeight="1">
      <c r="B86" t="s">
        <v>85</v>
      </c>
      <c r="C86">
        <v>25</v>
      </c>
      <c r="D86">
        <v>28</v>
      </c>
      <c r="E86">
        <v>26</v>
      </c>
      <c r="F86">
        <v>23</v>
      </c>
      <c r="G86">
        <v>24</v>
      </c>
      <c r="H86">
        <v>25</v>
      </c>
      <c r="I86">
        <v>12</v>
      </c>
      <c r="J86">
        <v>7</v>
      </c>
      <c r="K86">
        <v>11</v>
      </c>
      <c r="L86">
        <v>5</v>
      </c>
      <c r="M86">
        <v>16</v>
      </c>
      <c r="N86">
        <v>17</v>
      </c>
      <c r="O86">
        <v>6</v>
      </c>
      <c r="P86" s="25">
        <f t="shared" si="16"/>
        <v>225</v>
      </c>
    </row>
    <row r="87" spans="2:16" ht="19.5" customHeight="1">
      <c r="B87" t="s">
        <v>84</v>
      </c>
      <c r="C87">
        <v>28</v>
      </c>
      <c r="D87">
        <v>28</v>
      </c>
      <c r="E87">
        <v>32</v>
      </c>
      <c r="F87">
        <v>15</v>
      </c>
      <c r="G87">
        <v>29</v>
      </c>
      <c r="H87">
        <v>17</v>
      </c>
      <c r="I87">
        <v>14</v>
      </c>
      <c r="J87">
        <v>5</v>
      </c>
      <c r="K87">
        <v>4</v>
      </c>
      <c r="L87">
        <v>13</v>
      </c>
      <c r="M87">
        <v>14</v>
      </c>
      <c r="N87">
        <v>6</v>
      </c>
      <c r="O87">
        <v>11</v>
      </c>
      <c r="P87" s="25">
        <f t="shared" si="16"/>
        <v>216</v>
      </c>
    </row>
    <row r="88" spans="2:16" ht="19.5" customHeight="1">
      <c r="B88" t="s">
        <v>148</v>
      </c>
      <c r="C88">
        <v>17</v>
      </c>
      <c r="D88">
        <v>14</v>
      </c>
      <c r="E88">
        <v>12</v>
      </c>
      <c r="F88">
        <v>12</v>
      </c>
      <c r="G88">
        <v>11</v>
      </c>
      <c r="H88">
        <v>13</v>
      </c>
      <c r="I88">
        <v>10</v>
      </c>
      <c r="J88">
        <v>8</v>
      </c>
      <c r="K88">
        <v>8</v>
      </c>
      <c r="L88">
        <v>12</v>
      </c>
      <c r="M88">
        <v>14</v>
      </c>
      <c r="N88">
        <v>17</v>
      </c>
      <c r="O88">
        <v>7</v>
      </c>
      <c r="P88" s="25">
        <f t="shared" si="16"/>
        <v>155</v>
      </c>
    </row>
    <row r="89" spans="2:16" ht="19.5" customHeight="1">
      <c r="B89" t="s">
        <v>89</v>
      </c>
      <c r="C89">
        <v>9</v>
      </c>
      <c r="D89">
        <v>4</v>
      </c>
      <c r="E89">
        <v>10</v>
      </c>
      <c r="F89">
        <v>19</v>
      </c>
      <c r="G89">
        <v>17</v>
      </c>
      <c r="H89">
        <v>8</v>
      </c>
      <c r="I89">
        <v>9</v>
      </c>
      <c r="J89">
        <v>14</v>
      </c>
      <c r="K89">
        <v>7</v>
      </c>
      <c r="L89">
        <v>4</v>
      </c>
      <c r="M89">
        <v>11</v>
      </c>
      <c r="N89">
        <v>12</v>
      </c>
      <c r="O89">
        <v>5</v>
      </c>
      <c r="P89" s="25">
        <f t="shared" si="16"/>
        <v>129</v>
      </c>
    </row>
    <row r="90" spans="2:16" ht="19.5" customHeight="1">
      <c r="B90" t="s">
        <v>83</v>
      </c>
      <c r="C90">
        <v>7</v>
      </c>
      <c r="D90">
        <v>10</v>
      </c>
      <c r="E90">
        <v>17</v>
      </c>
      <c r="F90">
        <v>15</v>
      </c>
      <c r="G90">
        <v>14</v>
      </c>
      <c r="H90">
        <v>15</v>
      </c>
      <c r="I90">
        <v>2</v>
      </c>
      <c r="J90">
        <v>1</v>
      </c>
      <c r="K90">
        <v>2</v>
      </c>
      <c r="L90">
        <v>5</v>
      </c>
      <c r="M90">
        <v>2</v>
      </c>
      <c r="N90">
        <v>1</v>
      </c>
      <c r="O90">
        <v>1</v>
      </c>
      <c r="P90" s="25">
        <f t="shared" si="16"/>
        <v>92</v>
      </c>
    </row>
    <row r="91" spans="2:16" ht="19.5" customHeight="1">
      <c r="B91" s="24" t="s">
        <v>86</v>
      </c>
      <c r="C91" s="42">
        <v>47</v>
      </c>
      <c r="D91" s="42">
        <v>72</v>
      </c>
      <c r="E91" s="42">
        <v>54</v>
      </c>
      <c r="F91" s="42">
        <v>46</v>
      </c>
      <c r="G91" s="42">
        <v>42</v>
      </c>
      <c r="H91" s="42">
        <v>61</v>
      </c>
      <c r="I91" s="42">
        <v>63</v>
      </c>
      <c r="J91" s="42">
        <v>65</v>
      </c>
      <c r="K91" s="42">
        <v>67</v>
      </c>
      <c r="L91" s="42">
        <v>49</v>
      </c>
      <c r="M91" s="42">
        <v>49</v>
      </c>
      <c r="N91" s="42">
        <v>42</v>
      </c>
      <c r="O91" s="42">
        <v>30</v>
      </c>
      <c r="P91" s="25">
        <f t="shared" si="16"/>
        <v>687</v>
      </c>
    </row>
    <row r="92" spans="2:16" ht="19.5" customHeight="1">
      <c r="B92" s="24" t="s">
        <v>151</v>
      </c>
      <c r="C92" s="27">
        <f>SUM(C84:C91)</f>
        <v>533</v>
      </c>
      <c r="D92" s="27">
        <f aca="true" t="shared" si="17" ref="D92:P92">SUM(D84:D91)</f>
        <v>571</v>
      </c>
      <c r="E92" s="27">
        <f t="shared" si="17"/>
        <v>512</v>
      </c>
      <c r="F92" s="27">
        <f t="shared" si="17"/>
        <v>511</v>
      </c>
      <c r="G92" s="27">
        <f t="shared" si="17"/>
        <v>488</v>
      </c>
      <c r="H92" s="27">
        <f t="shared" si="17"/>
        <v>451</v>
      </c>
      <c r="I92" s="27">
        <f t="shared" si="17"/>
        <v>312</v>
      </c>
      <c r="J92" s="27">
        <f t="shared" si="17"/>
        <v>262</v>
      </c>
      <c r="K92" s="27">
        <f t="shared" si="17"/>
        <v>258</v>
      </c>
      <c r="L92" s="27">
        <f t="shared" si="17"/>
        <v>231</v>
      </c>
      <c r="M92" s="27">
        <f t="shared" si="17"/>
        <v>215</v>
      </c>
      <c r="N92" s="27">
        <f t="shared" si="17"/>
        <v>151</v>
      </c>
      <c r="O92" s="27">
        <f t="shared" si="17"/>
        <v>144</v>
      </c>
      <c r="P92" s="27">
        <f t="shared" si="17"/>
        <v>4639</v>
      </c>
    </row>
    <row r="93" spans="1:16" ht="19.5" customHeight="1">
      <c r="A93" s="5">
        <v>2009</v>
      </c>
      <c r="B93" s="24" t="s">
        <v>82</v>
      </c>
      <c r="C93" s="24">
        <v>351</v>
      </c>
      <c r="D93" s="24">
        <v>339</v>
      </c>
      <c r="E93" s="24">
        <v>342</v>
      </c>
      <c r="F93" s="24">
        <v>331</v>
      </c>
      <c r="G93" s="24">
        <v>316</v>
      </c>
      <c r="H93" s="24">
        <v>260</v>
      </c>
      <c r="I93" s="24">
        <v>154</v>
      </c>
      <c r="J93" s="24">
        <v>158</v>
      </c>
      <c r="K93" s="24">
        <v>130</v>
      </c>
      <c r="L93" s="24">
        <v>91</v>
      </c>
      <c r="M93" s="24">
        <v>68</v>
      </c>
      <c r="N93" s="24">
        <v>77</v>
      </c>
      <c r="O93" s="24">
        <v>61</v>
      </c>
      <c r="P93" s="25">
        <f>SUM(C93:O93)</f>
        <v>2678</v>
      </c>
    </row>
    <row r="94" spans="2:16" ht="19.5" customHeight="1">
      <c r="B94" s="24" t="s">
        <v>85</v>
      </c>
      <c r="C94" s="24">
        <v>29</v>
      </c>
      <c r="D94" s="24">
        <v>24</v>
      </c>
      <c r="E94" s="24">
        <v>21</v>
      </c>
      <c r="F94" s="24">
        <v>24</v>
      </c>
      <c r="G94" s="24">
        <v>26</v>
      </c>
      <c r="H94" s="24">
        <v>17</v>
      </c>
      <c r="I94" s="24">
        <v>10</v>
      </c>
      <c r="J94" s="24">
        <v>14</v>
      </c>
      <c r="K94" s="24">
        <v>7</v>
      </c>
      <c r="L94" s="24">
        <v>14</v>
      </c>
      <c r="M94" s="24">
        <v>16</v>
      </c>
      <c r="N94" s="24">
        <v>7</v>
      </c>
      <c r="O94" s="24">
        <v>8</v>
      </c>
      <c r="P94" s="25">
        <f aca="true" t="shared" si="18" ref="P94:P100">SUM(C94:O94)</f>
        <v>217</v>
      </c>
    </row>
    <row r="95" spans="2:16" ht="19.5" customHeight="1">
      <c r="B95" s="24" t="s">
        <v>84</v>
      </c>
      <c r="C95" s="24">
        <v>31</v>
      </c>
      <c r="D95" s="24">
        <v>33</v>
      </c>
      <c r="E95" s="24">
        <v>20</v>
      </c>
      <c r="F95" s="24">
        <v>33</v>
      </c>
      <c r="G95" s="24">
        <v>22</v>
      </c>
      <c r="H95" s="24">
        <v>15</v>
      </c>
      <c r="I95" s="24">
        <v>4</v>
      </c>
      <c r="J95" s="24">
        <v>5</v>
      </c>
      <c r="K95" s="24">
        <v>11</v>
      </c>
      <c r="L95" s="24">
        <v>10</v>
      </c>
      <c r="M95" s="24">
        <v>8</v>
      </c>
      <c r="N95" s="24">
        <v>8</v>
      </c>
      <c r="O95" s="24">
        <v>13</v>
      </c>
      <c r="P95" s="25">
        <f t="shared" si="18"/>
        <v>213</v>
      </c>
    </row>
    <row r="96" spans="2:16" ht="19.5" customHeight="1">
      <c r="B96" s="24" t="s">
        <v>89</v>
      </c>
      <c r="C96" s="24">
        <v>4</v>
      </c>
      <c r="D96" s="24">
        <v>11</v>
      </c>
      <c r="E96" s="24">
        <v>18</v>
      </c>
      <c r="F96" s="24">
        <v>18</v>
      </c>
      <c r="G96" s="24">
        <v>8</v>
      </c>
      <c r="H96" s="24">
        <v>11</v>
      </c>
      <c r="I96" s="24">
        <v>13</v>
      </c>
      <c r="J96" s="24">
        <v>7</v>
      </c>
      <c r="K96" s="24">
        <v>4</v>
      </c>
      <c r="L96" s="24">
        <v>11</v>
      </c>
      <c r="M96" s="24">
        <v>9</v>
      </c>
      <c r="N96" s="24">
        <v>5</v>
      </c>
      <c r="O96" s="24">
        <v>3</v>
      </c>
      <c r="P96" s="25">
        <f t="shared" si="18"/>
        <v>122</v>
      </c>
    </row>
    <row r="97" spans="2:16" ht="19.5" customHeight="1">
      <c r="B97" s="24" t="s">
        <v>138</v>
      </c>
      <c r="C97" s="24">
        <v>9</v>
      </c>
      <c r="D97" s="24">
        <v>8</v>
      </c>
      <c r="E97" s="24">
        <v>8</v>
      </c>
      <c r="F97" s="24">
        <v>9</v>
      </c>
      <c r="G97" s="24">
        <v>7</v>
      </c>
      <c r="H97" s="24">
        <v>9</v>
      </c>
      <c r="I97" s="24">
        <v>7</v>
      </c>
      <c r="J97" s="24">
        <v>5</v>
      </c>
      <c r="K97" s="24">
        <v>9</v>
      </c>
      <c r="L97" s="24">
        <v>11</v>
      </c>
      <c r="M97" s="24">
        <v>17</v>
      </c>
      <c r="N97" s="24">
        <v>5</v>
      </c>
      <c r="O97" s="24">
        <v>1</v>
      </c>
      <c r="P97" s="25">
        <f t="shared" si="18"/>
        <v>105</v>
      </c>
    </row>
    <row r="98" spans="2:16" ht="19.5" customHeight="1">
      <c r="B98" s="24" t="s">
        <v>83</v>
      </c>
      <c r="C98" s="24">
        <v>11</v>
      </c>
      <c r="D98" s="24">
        <v>20</v>
      </c>
      <c r="E98" s="24">
        <v>18</v>
      </c>
      <c r="F98" s="24">
        <v>15</v>
      </c>
      <c r="G98" s="24">
        <v>15</v>
      </c>
      <c r="H98" s="24">
        <v>3</v>
      </c>
      <c r="I98" s="24">
        <v>2</v>
      </c>
      <c r="J98" s="24">
        <v>6</v>
      </c>
      <c r="K98" s="24">
        <v>9</v>
      </c>
      <c r="L98" s="24">
        <v>1</v>
      </c>
      <c r="M98" s="24">
        <v>0</v>
      </c>
      <c r="N98" s="24">
        <v>1</v>
      </c>
      <c r="O98" s="24">
        <v>0</v>
      </c>
      <c r="P98" s="25">
        <f t="shared" si="18"/>
        <v>101</v>
      </c>
    </row>
    <row r="99" spans="2:16" ht="19.5" customHeight="1">
      <c r="B99" s="24" t="s">
        <v>113</v>
      </c>
      <c r="C99" s="24">
        <v>8</v>
      </c>
      <c r="D99" s="24">
        <v>11</v>
      </c>
      <c r="E99" s="24">
        <v>8</v>
      </c>
      <c r="F99" s="24">
        <v>11</v>
      </c>
      <c r="G99" s="24">
        <v>15</v>
      </c>
      <c r="H99" s="24">
        <v>15</v>
      </c>
      <c r="I99" s="24">
        <v>3</v>
      </c>
      <c r="J99" s="24">
        <v>6</v>
      </c>
      <c r="K99" s="24">
        <v>3</v>
      </c>
      <c r="L99" s="24">
        <v>0</v>
      </c>
      <c r="M99" s="24">
        <v>0</v>
      </c>
      <c r="N99" s="24">
        <v>2</v>
      </c>
      <c r="O99" s="24">
        <v>0</v>
      </c>
      <c r="P99" s="25">
        <f t="shared" si="18"/>
        <v>82</v>
      </c>
    </row>
    <row r="100" spans="1:16" ht="19.5" customHeight="1">
      <c r="A100" s="5" t="s">
        <v>70</v>
      </c>
      <c r="B100" s="24" t="s">
        <v>86</v>
      </c>
      <c r="C100" s="26">
        <v>89</v>
      </c>
      <c r="D100" s="26">
        <v>79</v>
      </c>
      <c r="E100" s="26">
        <v>93</v>
      </c>
      <c r="F100" s="26">
        <v>89</v>
      </c>
      <c r="G100" s="26">
        <v>79</v>
      </c>
      <c r="H100" s="26">
        <v>70</v>
      </c>
      <c r="I100" s="26">
        <v>49</v>
      </c>
      <c r="J100" s="26">
        <v>51</v>
      </c>
      <c r="K100" s="26">
        <v>38</v>
      </c>
      <c r="L100" s="26">
        <v>51</v>
      </c>
      <c r="M100" s="26">
        <v>55</v>
      </c>
      <c r="N100" s="26">
        <v>56</v>
      </c>
      <c r="O100" s="26">
        <v>34</v>
      </c>
      <c r="P100" s="25">
        <f t="shared" si="18"/>
        <v>833</v>
      </c>
    </row>
    <row r="101" spans="2:16" ht="19.5" customHeight="1">
      <c r="B101" s="24" t="s">
        <v>139</v>
      </c>
      <c r="C101" s="27">
        <f>SUM(C93:C100)</f>
        <v>532</v>
      </c>
      <c r="D101" s="27">
        <f aca="true" t="shared" si="19" ref="D101:P101">SUM(D93:D100)</f>
        <v>525</v>
      </c>
      <c r="E101" s="27">
        <f t="shared" si="19"/>
        <v>528</v>
      </c>
      <c r="F101" s="27">
        <f t="shared" si="19"/>
        <v>530</v>
      </c>
      <c r="G101" s="27">
        <f t="shared" si="19"/>
        <v>488</v>
      </c>
      <c r="H101" s="27">
        <f t="shared" si="19"/>
        <v>400</v>
      </c>
      <c r="I101" s="27">
        <f t="shared" si="19"/>
        <v>242</v>
      </c>
      <c r="J101" s="27">
        <f t="shared" si="19"/>
        <v>252</v>
      </c>
      <c r="K101" s="27">
        <f t="shared" si="19"/>
        <v>211</v>
      </c>
      <c r="L101" s="27">
        <f t="shared" si="19"/>
        <v>189</v>
      </c>
      <c r="M101" s="27">
        <f t="shared" si="19"/>
        <v>173</v>
      </c>
      <c r="N101" s="27">
        <f t="shared" si="19"/>
        <v>161</v>
      </c>
      <c r="O101" s="27">
        <f t="shared" si="19"/>
        <v>120</v>
      </c>
      <c r="P101" s="27">
        <f t="shared" si="19"/>
        <v>4351</v>
      </c>
    </row>
    <row r="102" spans="1:16" ht="19.5" customHeight="1">
      <c r="A102" s="5">
        <v>2008</v>
      </c>
      <c r="B102" s="24" t="s">
        <v>82</v>
      </c>
      <c r="C102" s="24">
        <v>330</v>
      </c>
      <c r="D102" s="24">
        <v>309</v>
      </c>
      <c r="E102" s="24">
        <v>319</v>
      </c>
      <c r="F102" s="24">
        <v>315</v>
      </c>
      <c r="G102" s="24">
        <v>274</v>
      </c>
      <c r="H102" s="24">
        <v>270</v>
      </c>
      <c r="I102" s="24">
        <v>201</v>
      </c>
      <c r="J102" s="24">
        <v>184</v>
      </c>
      <c r="K102" s="24">
        <v>129</v>
      </c>
      <c r="L102" s="24">
        <v>70</v>
      </c>
      <c r="M102" s="24">
        <v>103</v>
      </c>
      <c r="N102" s="24">
        <v>68</v>
      </c>
      <c r="O102" s="24">
        <v>48</v>
      </c>
      <c r="P102" s="25">
        <f>SUM(C102:O102)</f>
        <v>2620</v>
      </c>
    </row>
    <row r="103" spans="2:16" ht="19.5" customHeight="1">
      <c r="B103" s="24" t="s">
        <v>84</v>
      </c>
      <c r="C103" s="24">
        <v>28</v>
      </c>
      <c r="D103" s="24">
        <v>17</v>
      </c>
      <c r="E103" s="24">
        <v>30</v>
      </c>
      <c r="F103" s="24">
        <v>29</v>
      </c>
      <c r="G103" s="24">
        <v>21</v>
      </c>
      <c r="H103" s="24">
        <v>28</v>
      </c>
      <c r="I103" s="24">
        <v>9</v>
      </c>
      <c r="J103" s="24">
        <v>12</v>
      </c>
      <c r="K103" s="24">
        <v>15</v>
      </c>
      <c r="L103" s="24">
        <v>5</v>
      </c>
      <c r="M103" s="24">
        <v>10</v>
      </c>
      <c r="N103" s="24">
        <v>11</v>
      </c>
      <c r="O103" s="24">
        <v>12</v>
      </c>
      <c r="P103" s="25">
        <f aca="true" t="shared" si="20" ref="P103:P109">SUM(C103:O103)</f>
        <v>227</v>
      </c>
    </row>
    <row r="104" spans="2:16" ht="19.5" customHeight="1">
      <c r="B104" s="24" t="s">
        <v>85</v>
      </c>
      <c r="C104" s="24">
        <v>18</v>
      </c>
      <c r="D104" s="24">
        <v>17</v>
      </c>
      <c r="E104" s="24">
        <v>20</v>
      </c>
      <c r="F104" s="24">
        <v>22</v>
      </c>
      <c r="G104" s="24">
        <v>15</v>
      </c>
      <c r="H104" s="24">
        <v>17</v>
      </c>
      <c r="I104" s="24">
        <v>12</v>
      </c>
      <c r="J104" s="24">
        <v>7</v>
      </c>
      <c r="K104" s="24">
        <v>13</v>
      </c>
      <c r="L104" s="24">
        <v>11</v>
      </c>
      <c r="M104" s="24">
        <v>5</v>
      </c>
      <c r="N104" s="24">
        <v>6</v>
      </c>
      <c r="O104" s="24">
        <v>8</v>
      </c>
      <c r="P104" s="25">
        <f t="shared" si="20"/>
        <v>171</v>
      </c>
    </row>
    <row r="105" spans="2:16" ht="19.5" customHeight="1">
      <c r="B105" s="24" t="s">
        <v>113</v>
      </c>
      <c r="C105" s="24">
        <v>11</v>
      </c>
      <c r="D105" s="24">
        <v>8</v>
      </c>
      <c r="E105" s="24">
        <v>12</v>
      </c>
      <c r="F105" s="24">
        <v>13</v>
      </c>
      <c r="G105" s="24">
        <v>19</v>
      </c>
      <c r="H105" s="24">
        <v>11</v>
      </c>
      <c r="I105" s="24">
        <v>7</v>
      </c>
      <c r="J105" s="24">
        <v>6</v>
      </c>
      <c r="K105" s="24">
        <v>5</v>
      </c>
      <c r="L105" s="24">
        <v>4</v>
      </c>
      <c r="M105" s="24">
        <v>2</v>
      </c>
      <c r="N105" s="24">
        <v>1</v>
      </c>
      <c r="O105" s="24">
        <v>0</v>
      </c>
      <c r="P105" s="25">
        <f t="shared" si="20"/>
        <v>99</v>
      </c>
    </row>
    <row r="106" spans="2:16" ht="19.5" customHeight="1">
      <c r="B106" s="24" t="s">
        <v>89</v>
      </c>
      <c r="C106" s="24">
        <v>6</v>
      </c>
      <c r="D106" s="24">
        <v>11</v>
      </c>
      <c r="E106" s="24">
        <v>14</v>
      </c>
      <c r="F106" s="24">
        <v>3</v>
      </c>
      <c r="G106" s="24">
        <v>8</v>
      </c>
      <c r="H106" s="24">
        <v>9</v>
      </c>
      <c r="I106" s="24">
        <v>6</v>
      </c>
      <c r="J106" s="24">
        <v>5</v>
      </c>
      <c r="K106" s="24">
        <v>6</v>
      </c>
      <c r="L106" s="24">
        <v>5</v>
      </c>
      <c r="M106" s="24">
        <v>6</v>
      </c>
      <c r="N106" s="24">
        <v>1</v>
      </c>
      <c r="O106" s="24">
        <v>3</v>
      </c>
      <c r="P106" s="25">
        <f t="shared" si="20"/>
        <v>83</v>
      </c>
    </row>
    <row r="107" spans="2:16" ht="19.5" customHeight="1">
      <c r="B107" s="24" t="s">
        <v>83</v>
      </c>
      <c r="C107" s="24">
        <v>19</v>
      </c>
      <c r="D107" s="24">
        <v>16</v>
      </c>
      <c r="E107" s="24">
        <v>14</v>
      </c>
      <c r="F107" s="24">
        <v>14</v>
      </c>
      <c r="G107" s="24">
        <v>3</v>
      </c>
      <c r="H107" s="24">
        <v>4</v>
      </c>
      <c r="I107" s="24">
        <v>3</v>
      </c>
      <c r="J107" s="24">
        <v>2</v>
      </c>
      <c r="K107" s="24">
        <v>1</v>
      </c>
      <c r="L107" s="24">
        <v>1</v>
      </c>
      <c r="M107" s="24">
        <v>1</v>
      </c>
      <c r="N107" s="24">
        <v>0</v>
      </c>
      <c r="O107" s="24">
        <v>0</v>
      </c>
      <c r="P107" s="25">
        <f t="shared" si="20"/>
        <v>78</v>
      </c>
    </row>
    <row r="108" spans="2:16" ht="19.5" customHeight="1">
      <c r="B108" s="24" t="s">
        <v>122</v>
      </c>
      <c r="C108" s="24">
        <v>0</v>
      </c>
      <c r="D108" s="24">
        <v>2</v>
      </c>
      <c r="E108" s="24">
        <v>0</v>
      </c>
      <c r="F108" s="24">
        <v>7</v>
      </c>
      <c r="G108" s="24">
        <v>8</v>
      </c>
      <c r="H108" s="24">
        <v>11</v>
      </c>
      <c r="I108" s="24">
        <v>13</v>
      </c>
      <c r="J108" s="24">
        <v>15</v>
      </c>
      <c r="K108" s="24">
        <v>11</v>
      </c>
      <c r="L108" s="24">
        <v>5</v>
      </c>
      <c r="M108" s="24">
        <v>1</v>
      </c>
      <c r="N108" s="24">
        <v>3</v>
      </c>
      <c r="O108" s="24">
        <v>2</v>
      </c>
      <c r="P108" s="25">
        <f t="shared" si="20"/>
        <v>78</v>
      </c>
    </row>
    <row r="109" spans="1:16" ht="19.5" customHeight="1">
      <c r="A109" s="5" t="s">
        <v>70</v>
      </c>
      <c r="B109" s="24" t="s">
        <v>86</v>
      </c>
      <c r="C109" s="26">
        <f>481-(SUM(C102:C108))</f>
        <v>69</v>
      </c>
      <c r="D109" s="26">
        <f>463-(SUM(D102:D108))</f>
        <v>83</v>
      </c>
      <c r="E109" s="26">
        <f>506-(SUM(E102:E108))</f>
        <v>97</v>
      </c>
      <c r="F109" s="26">
        <f>477-(SUM(F102:F108))</f>
        <v>74</v>
      </c>
      <c r="G109" s="26">
        <f>416-(SUM(G102:G108))</f>
        <v>68</v>
      </c>
      <c r="H109" s="26">
        <f>419-(SUM(H102:H108))</f>
        <v>69</v>
      </c>
      <c r="I109" s="26">
        <f>310-(SUM(I102:I108))</f>
        <v>59</v>
      </c>
      <c r="J109" s="26">
        <f>267-(SUM(J102:J108))</f>
        <v>36</v>
      </c>
      <c r="K109" s="26">
        <f>226-(SUM(K102:K108))</f>
        <v>46</v>
      </c>
      <c r="L109" s="26">
        <f>135-(SUM(L102:L108))</f>
        <v>34</v>
      </c>
      <c r="M109" s="26">
        <f>179-(SUM(M102:M108))</f>
        <v>51</v>
      </c>
      <c r="N109" s="26">
        <f>124-(SUM(N102:N108))</f>
        <v>34</v>
      </c>
      <c r="O109" s="26">
        <f>101-(SUM(O102:O108))</f>
        <v>28</v>
      </c>
      <c r="P109" s="25">
        <f t="shared" si="20"/>
        <v>748</v>
      </c>
    </row>
    <row r="110" spans="2:16" ht="19.5" customHeight="1">
      <c r="B110" s="24" t="s">
        <v>121</v>
      </c>
      <c r="C110" s="27">
        <f>SUM(C102:C109)</f>
        <v>481</v>
      </c>
      <c r="D110" s="27">
        <f aca="true" t="shared" si="21" ref="D110:P110">SUM(D102:D109)</f>
        <v>463</v>
      </c>
      <c r="E110" s="27">
        <f t="shared" si="21"/>
        <v>506</v>
      </c>
      <c r="F110" s="27">
        <f t="shared" si="21"/>
        <v>477</v>
      </c>
      <c r="G110" s="27">
        <f t="shared" si="21"/>
        <v>416</v>
      </c>
      <c r="H110" s="27">
        <f t="shared" si="21"/>
        <v>419</v>
      </c>
      <c r="I110" s="27">
        <f t="shared" si="21"/>
        <v>310</v>
      </c>
      <c r="J110" s="27">
        <f t="shared" si="21"/>
        <v>267</v>
      </c>
      <c r="K110" s="27">
        <f t="shared" si="21"/>
        <v>226</v>
      </c>
      <c r="L110" s="27">
        <f t="shared" si="21"/>
        <v>135</v>
      </c>
      <c r="M110" s="27">
        <f t="shared" si="21"/>
        <v>179</v>
      </c>
      <c r="N110" s="27">
        <f t="shared" si="21"/>
        <v>124</v>
      </c>
      <c r="O110" s="27">
        <f t="shared" si="21"/>
        <v>101</v>
      </c>
      <c r="P110" s="27">
        <f t="shared" si="21"/>
        <v>4104</v>
      </c>
    </row>
    <row r="111" spans="2:16" ht="19.5" customHeight="1">
      <c r="B111" s="2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23"/>
    </row>
    <row r="112" spans="2:17" ht="19.5" customHeight="1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/>
      <c r="Q112" s="24"/>
    </row>
    <row r="113" spans="1:17" s="55" customFormat="1" ht="33.75" customHeight="1">
      <c r="A113" s="33" t="s">
        <v>70</v>
      </c>
      <c r="B113" s="33" t="s">
        <v>212</v>
      </c>
      <c r="C113" s="33"/>
      <c r="D113" s="33"/>
      <c r="E113" s="33"/>
      <c r="F113" s="33"/>
      <c r="G113" s="33"/>
      <c r="H113" s="33"/>
      <c r="I113" s="33"/>
      <c r="J113" s="33"/>
      <c r="K113" s="52"/>
      <c r="L113" s="52"/>
      <c r="M113" s="52"/>
      <c r="N113" s="52"/>
      <c r="O113" s="52"/>
      <c r="Q113" s="52"/>
    </row>
    <row r="114" spans="2:18" ht="19.5" customHeight="1">
      <c r="B114" s="57" t="s">
        <v>142</v>
      </c>
      <c r="C114" s="57" t="s">
        <v>125</v>
      </c>
      <c r="F114" s="58"/>
      <c r="G114" s="58"/>
      <c r="H114" s="58"/>
      <c r="I114" s="57" t="s">
        <v>161</v>
      </c>
      <c r="J114" s="58"/>
      <c r="K114" s="58"/>
      <c r="M114" s="58"/>
      <c r="N114" s="58"/>
      <c r="O114" s="24" t="s">
        <v>188</v>
      </c>
      <c r="P114" s="58"/>
      <c r="Q114" s="24"/>
      <c r="R114" s="24" t="s">
        <v>183</v>
      </c>
    </row>
    <row r="115" spans="2:18" ht="19.5" customHeight="1">
      <c r="B115" s="58" t="s">
        <v>87</v>
      </c>
      <c r="C115" s="24" t="s">
        <v>180</v>
      </c>
      <c r="F115" s="58"/>
      <c r="G115" s="58"/>
      <c r="H115" s="58"/>
      <c r="I115" s="24" t="s">
        <v>175</v>
      </c>
      <c r="J115" s="58"/>
      <c r="K115" s="58"/>
      <c r="M115" s="58"/>
      <c r="N115" s="58"/>
      <c r="O115" s="24" t="s">
        <v>218</v>
      </c>
      <c r="P115" s="58"/>
      <c r="Q115" s="24"/>
      <c r="R115" s="24" t="s">
        <v>189</v>
      </c>
    </row>
    <row r="116" spans="2:18" ht="19.5" customHeight="1">
      <c r="B116" t="s">
        <v>192</v>
      </c>
      <c r="C116" s="24" t="s">
        <v>215</v>
      </c>
      <c r="F116" s="58"/>
      <c r="G116" s="58"/>
      <c r="H116" s="58"/>
      <c r="I116" t="s">
        <v>195</v>
      </c>
      <c r="J116" s="58"/>
      <c r="K116" s="58"/>
      <c r="M116" s="58"/>
      <c r="N116" s="58"/>
      <c r="O116" s="24" t="s">
        <v>197</v>
      </c>
      <c r="P116" s="58"/>
      <c r="Q116" s="24"/>
      <c r="R116" s="57" t="s">
        <v>177</v>
      </c>
    </row>
    <row r="117" spans="2:18" ht="19.5" customHeight="1">
      <c r="B117" s="59" t="s">
        <v>160</v>
      </c>
      <c r="C117" s="58" t="s">
        <v>105</v>
      </c>
      <c r="F117" s="58"/>
      <c r="G117" s="58"/>
      <c r="H117" s="58"/>
      <c r="I117" s="24" t="s">
        <v>217</v>
      </c>
      <c r="J117" s="58"/>
      <c r="K117" s="58"/>
      <c r="M117" s="58"/>
      <c r="N117" s="58"/>
      <c r="O117" s="58" t="s">
        <v>145</v>
      </c>
      <c r="P117" s="58"/>
      <c r="Q117" s="24"/>
      <c r="R117" s="58" t="s">
        <v>116</v>
      </c>
    </row>
    <row r="118" spans="2:18" ht="19.5" customHeight="1">
      <c r="B118" s="24" t="s">
        <v>184</v>
      </c>
      <c r="C118" s="24" t="s">
        <v>181</v>
      </c>
      <c r="F118" s="58"/>
      <c r="G118" s="58"/>
      <c r="H118" s="58"/>
      <c r="I118" s="24" t="s">
        <v>172</v>
      </c>
      <c r="J118" s="58"/>
      <c r="K118" s="58"/>
      <c r="M118" s="58"/>
      <c r="N118" s="58"/>
      <c r="O118" s="59" t="s">
        <v>220</v>
      </c>
      <c r="P118" s="58"/>
      <c r="Q118" s="24"/>
      <c r="R118" s="59" t="s">
        <v>202</v>
      </c>
    </row>
    <row r="119" spans="2:18" ht="19.5" customHeight="1">
      <c r="B119" s="58" t="s">
        <v>90</v>
      </c>
      <c r="C119" s="58" t="s">
        <v>88</v>
      </c>
      <c r="F119" s="58"/>
      <c r="G119" s="58"/>
      <c r="H119" s="58"/>
      <c r="I119" s="24" t="s">
        <v>176</v>
      </c>
      <c r="J119" s="58"/>
      <c r="K119" s="58"/>
      <c r="M119" s="58"/>
      <c r="N119" s="58"/>
      <c r="O119" s="59" t="s">
        <v>201</v>
      </c>
      <c r="P119" s="58"/>
      <c r="Q119" s="24"/>
      <c r="R119" s="24" t="s">
        <v>170</v>
      </c>
    </row>
    <row r="120" spans="2:18" ht="19.5" customHeight="1">
      <c r="B120" s="24" t="s">
        <v>179</v>
      </c>
      <c r="C120" s="24" t="s">
        <v>169</v>
      </c>
      <c r="F120" s="58"/>
      <c r="G120" s="58"/>
      <c r="H120" s="58"/>
      <c r="I120" s="24" t="s">
        <v>150</v>
      </c>
      <c r="J120" s="58"/>
      <c r="K120" s="58"/>
      <c r="M120" s="58"/>
      <c r="N120" s="58"/>
      <c r="O120" s="58" t="s">
        <v>111</v>
      </c>
      <c r="P120" s="58"/>
      <c r="Q120" s="24"/>
      <c r="R120" s="58" t="s">
        <v>154</v>
      </c>
    </row>
    <row r="121" spans="2:18" ht="19.5" customHeight="1">
      <c r="B121" s="58" t="s">
        <v>143</v>
      </c>
      <c r="C121" s="58" t="s">
        <v>106</v>
      </c>
      <c r="F121" s="58"/>
      <c r="G121" s="58"/>
      <c r="H121" s="58"/>
      <c r="I121" t="s">
        <v>196</v>
      </c>
      <c r="K121" s="58"/>
      <c r="M121" s="58"/>
      <c r="N121" s="58"/>
      <c r="O121" s="24" t="s">
        <v>167</v>
      </c>
      <c r="P121" s="58"/>
      <c r="Q121" s="24"/>
      <c r="R121" s="24" t="s">
        <v>190</v>
      </c>
    </row>
    <row r="122" spans="2:18" ht="19.5" customHeight="1">
      <c r="B122" s="57" t="s">
        <v>83</v>
      </c>
      <c r="C122" s="58" t="s">
        <v>107</v>
      </c>
      <c r="F122" s="58"/>
      <c r="G122" s="58"/>
      <c r="H122" s="58"/>
      <c r="I122" s="24" t="s">
        <v>219</v>
      </c>
      <c r="K122" s="58"/>
      <c r="M122" s="58"/>
      <c r="N122" s="58"/>
      <c r="O122" s="58" t="s">
        <v>159</v>
      </c>
      <c r="P122" s="58"/>
      <c r="R122" s="58" t="s">
        <v>110</v>
      </c>
    </row>
    <row r="123" spans="2:18" ht="19.5" customHeight="1">
      <c r="B123" s="24" t="s">
        <v>185</v>
      </c>
      <c r="C123" s="58" t="s">
        <v>92</v>
      </c>
      <c r="F123" s="58"/>
      <c r="G123" s="58"/>
      <c r="H123" s="58"/>
      <c r="I123" s="24" t="s">
        <v>174</v>
      </c>
      <c r="J123" s="58"/>
      <c r="K123" s="58"/>
      <c r="M123" s="58"/>
      <c r="N123" s="58"/>
      <c r="O123" s="58" t="s">
        <v>109</v>
      </c>
      <c r="P123" s="58"/>
      <c r="R123" s="58" t="s">
        <v>118</v>
      </c>
    </row>
    <row r="124" spans="2:16" ht="19.5" customHeight="1">
      <c r="B124" s="58" t="s">
        <v>153</v>
      </c>
      <c r="C124" s="59" t="s">
        <v>216</v>
      </c>
      <c r="F124" s="58"/>
      <c r="G124" s="58"/>
      <c r="H124" s="58"/>
      <c r="I124" s="24" t="s">
        <v>186</v>
      </c>
      <c r="J124" s="58"/>
      <c r="K124" s="58"/>
      <c r="M124" s="58"/>
      <c r="N124" s="58" t="s">
        <v>69</v>
      </c>
      <c r="O124" s="58" t="s">
        <v>128</v>
      </c>
      <c r="P124" s="58"/>
    </row>
    <row r="125" spans="2:16" ht="19.5" customHeight="1">
      <c r="B125" s="58" t="s">
        <v>96</v>
      </c>
      <c r="C125" s="24" t="s">
        <v>182</v>
      </c>
      <c r="F125" s="58"/>
      <c r="G125" s="58"/>
      <c r="H125" s="58"/>
      <c r="I125" s="58" t="s">
        <v>117</v>
      </c>
      <c r="J125" s="58"/>
      <c r="K125" s="58"/>
      <c r="M125" s="58"/>
      <c r="N125" s="58" t="s">
        <v>69</v>
      </c>
      <c r="O125" s="58" t="s">
        <v>144</v>
      </c>
      <c r="P125" s="58"/>
    </row>
    <row r="126" spans="2:16" ht="19.5" customHeight="1">
      <c r="B126" s="24" t="s">
        <v>168</v>
      </c>
      <c r="C126" t="s">
        <v>193</v>
      </c>
      <c r="F126" s="58"/>
      <c r="G126" s="58"/>
      <c r="H126" s="58"/>
      <c r="I126" s="58" t="s">
        <v>108</v>
      </c>
      <c r="J126" s="58"/>
      <c r="K126" s="58"/>
      <c r="M126" s="58"/>
      <c r="N126" s="58"/>
      <c r="O126" s="59" t="s">
        <v>173</v>
      </c>
      <c r="P126" s="58"/>
    </row>
    <row r="127" spans="2:16" ht="19.5" customHeight="1">
      <c r="B127" s="57" t="s">
        <v>214</v>
      </c>
      <c r="C127" s="58" t="s">
        <v>126</v>
      </c>
      <c r="I127" s="58" t="s">
        <v>140</v>
      </c>
      <c r="J127" s="58"/>
      <c r="O127" s="24" t="s">
        <v>178</v>
      </c>
      <c r="P127"/>
    </row>
    <row r="128" spans="2:16" ht="19.5" customHeight="1">
      <c r="B128" s="57" t="s">
        <v>124</v>
      </c>
      <c r="C128" t="s">
        <v>194</v>
      </c>
      <c r="I128" s="24" t="s">
        <v>187</v>
      </c>
      <c r="J128" s="58"/>
      <c r="O128" s="58" t="s">
        <v>91</v>
      </c>
      <c r="P128"/>
    </row>
    <row r="129" ht="19.5" customHeight="1">
      <c r="P129"/>
    </row>
    <row r="130" spans="16:18" ht="19.5" customHeight="1">
      <c r="P130"/>
      <c r="R130" s="24"/>
    </row>
    <row r="131" ht="12.75">
      <c r="P131"/>
    </row>
    <row r="132" ht="12.75">
      <c r="P132"/>
    </row>
    <row r="133" ht="12.75">
      <c r="P133"/>
    </row>
    <row r="134" ht="12.75">
      <c r="P134"/>
    </row>
    <row r="135" ht="12.75">
      <c r="P135"/>
    </row>
  </sheetData>
  <sheetProtection/>
  <printOptions horizontalCentered="1" verticalCentered="1"/>
  <pageMargins left="0.7" right="0.7" top="0.75" bottom="0.75" header="0.3" footer="0.3"/>
  <pageSetup fitToHeight="0" fitToWidth="1" horizontalDpi="600" verticalDpi="600" orientation="portrait" scale="79" r:id="rId1"/>
  <headerFooter alignWithMargins="0">
    <oddHeader>&amp;C&amp;"Arial,Bold"&amp;12 2002-2009 Limited English Proficiency 
Enrollment by Grade and Language</oddHeader>
    <oddFooter>&amp;L&amp;F&amp;CDes Moines Public Schools&amp;R&amp;P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L-Net</dc:creator>
  <cp:keywords/>
  <dc:description/>
  <cp:lastModifiedBy>Bennett, Victoria</cp:lastModifiedBy>
  <cp:lastPrinted>2018-11-15T20:31:27Z</cp:lastPrinted>
  <dcterms:created xsi:type="dcterms:W3CDTF">1999-10-12T15:14:57Z</dcterms:created>
  <dcterms:modified xsi:type="dcterms:W3CDTF">2018-11-15T20:31:37Z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-55818593</vt:i4>
  </property>
  <property fmtid="{D5CDD505-2E9C-101B-9397-08002B2CF9AE}" pid="4" name="_NewReviewCyc">
    <vt:lpwstr/>
  </property>
  <property fmtid="{D5CDD505-2E9C-101B-9397-08002B2CF9AE}" pid="5" name="_EmailSubje">
    <vt:lpwstr>Newsletter Data Diva/Dude, Training Opportunity, &amp; 1 on 1s!</vt:lpwstr>
  </property>
  <property fmtid="{D5CDD505-2E9C-101B-9397-08002B2CF9AE}" pid="6" name="_AuthorEma">
    <vt:lpwstr>victoria.bennett@dmschools.org</vt:lpwstr>
  </property>
  <property fmtid="{D5CDD505-2E9C-101B-9397-08002B2CF9AE}" pid="7" name="_AuthorEmailDisplayNa">
    <vt:lpwstr>Bennett, Victoria</vt:lpwstr>
  </property>
</Properties>
</file>